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MusterZeitbedarf TS-Unternehmer" sheetId="1" r:id="rId1"/>
    <sheet name="Zeitbedarf TS-UN bearbeitbar" sheetId="2" r:id="rId2"/>
    <sheet name="Beschreibung" sheetId="3" r:id="rId3"/>
  </sheets>
  <definedNames>
    <definedName name="_xlnm.Print_Area" localSheetId="0">'MusterZeitbedarf TS-Unternehmer'!$A$1:$H$74</definedName>
    <definedName name="_xlnm.Print_Area" localSheetId="1">'Zeitbedarf TS-UN bearbeitbar'!$A$1:$H$73</definedName>
  </definedNames>
  <calcPr fullCalcOnLoad="1"/>
</workbook>
</file>

<file path=xl/comments1.xml><?xml version="1.0" encoding="utf-8"?>
<comments xmlns="http://schemas.openxmlformats.org/spreadsheetml/2006/main">
  <authors>
    <author>Steinparzer Michael,Mag.,WKN?,Verkehrsfachgruppen2</author>
  </authors>
  <commentList>
    <comment ref="C69" authorId="0">
      <text>
        <r>
          <rPr>
            <b/>
            <sz val="9"/>
            <rFont val="Segoe UI"/>
            <family val="2"/>
          </rPr>
          <t>entspricht jährlichen Anwesenheitsstunden eines Mitarbeiters bei 80% Anwesenheit;</t>
        </r>
        <r>
          <rPr>
            <sz val="9"/>
            <rFont val="Segoe UI"/>
            <family val="2"/>
          </rPr>
          <t xml:space="preserve">
</t>
        </r>
      </text>
    </comment>
    <comment ref="C71" authorId="0">
      <text>
        <r>
          <rPr>
            <sz val="9"/>
            <rFont val="Segoe UI"/>
            <family val="2"/>
          </rPr>
          <t xml:space="preserve">fließen in die Personalbedarfsrechnung ein
</t>
        </r>
      </text>
    </comment>
  </commentList>
</comments>
</file>

<file path=xl/comments2.xml><?xml version="1.0" encoding="utf-8"?>
<comments xmlns="http://schemas.openxmlformats.org/spreadsheetml/2006/main">
  <authors>
    <author>Steinparzer Michael,Mag.,WKN?,Verkehrsfachgruppen2</author>
  </authors>
  <commentList>
    <comment ref="C68" authorId="0">
      <text>
        <r>
          <rPr>
            <b/>
            <sz val="9"/>
            <rFont val="Segoe UI"/>
            <family val="2"/>
          </rPr>
          <t>entspricht jährlichen Anwesenheitsstunden eines Mitarbeiters bei 80% Anwesenheit</t>
        </r>
        <r>
          <rPr>
            <sz val="9"/>
            <rFont val="Segoe UI"/>
            <family val="2"/>
          </rPr>
          <t xml:space="preserve">
</t>
        </r>
      </text>
    </comment>
    <comment ref="C70" authorId="0">
      <text>
        <r>
          <rPr>
            <b/>
            <sz val="9"/>
            <rFont val="Segoe UI"/>
            <family val="2"/>
          </rPr>
          <t xml:space="preserve">fließen in die Personalbedarfsrechnung ein
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<sst xmlns="http://schemas.openxmlformats.org/spreadsheetml/2006/main" count="189" uniqueCount="79">
  <si>
    <t>Summe</t>
  </si>
  <si>
    <t>Zeitaufwand</t>
  </si>
  <si>
    <t>Stunden</t>
  </si>
  <si>
    <t>Preiskontrollen der Mitbewerber</t>
  </si>
  <si>
    <t>Tagesabrechnung und Kontrolle</t>
  </si>
  <si>
    <t>Täglicher Bankweg</t>
  </si>
  <si>
    <t>Warenbestellung</t>
  </si>
  <si>
    <t>Reklamationen</t>
  </si>
  <si>
    <t>Kontrolle des Kartengeschäftes</t>
  </si>
  <si>
    <t>Tägl.Buchhaltung Rechnungen,LS,Bankbelege</t>
  </si>
  <si>
    <t>Warenwirtschaftssystem pflegen</t>
  </si>
  <si>
    <t>Preiskalkulation</t>
  </si>
  <si>
    <t>Preisauszeichnung</t>
  </si>
  <si>
    <t>Sonderaktionen vorbereiten</t>
  </si>
  <si>
    <t>Zeitungen (Kontrolle Rechnung/LS)</t>
  </si>
  <si>
    <t>Telefonate mit Kunden</t>
  </si>
  <si>
    <t>Kundenansprache(Auskünfte,Ratschläge)</t>
  </si>
  <si>
    <t>Mitarbeiterbesprechungen</t>
  </si>
  <si>
    <t>Kundenbesuche</t>
  </si>
  <si>
    <t>Steuerberater</t>
  </si>
  <si>
    <t>Krankenkasse</t>
  </si>
  <si>
    <t>Finanzamt</t>
  </si>
  <si>
    <t>Arbeitsinspektorat</t>
  </si>
  <si>
    <t>Schulungen Seminare</t>
  </si>
  <si>
    <t>Schulingen für Mitarbeiter halten</t>
  </si>
  <si>
    <t>Mitarbeitergespräche</t>
  </si>
  <si>
    <t>Schadensabwicklung Kunden</t>
  </si>
  <si>
    <t>Mankoberechnung/Tägl.Kontrolle</t>
  </si>
  <si>
    <t>Kassensystemabsturz</t>
  </si>
  <si>
    <t>Diebstahl Treibstoff/Anzeigen/Video</t>
  </si>
  <si>
    <t>Gerichtstermine</t>
  </si>
  <si>
    <t>Kontrollbuch Behörde</t>
  </si>
  <si>
    <t>Brandschutzbeauftragter</t>
  </si>
  <si>
    <t>Evaluierung</t>
  </si>
  <si>
    <t>Verhandlungen Behörde</t>
  </si>
  <si>
    <t>Bestandskontrolle lfd.Inventur</t>
  </si>
  <si>
    <t>Ergebniskontrolle</t>
  </si>
  <si>
    <t>Personaleinstellung/Suche p.MA/Jahr 6 Stunden</t>
  </si>
  <si>
    <t>Bankengespräche 3x2 Std</t>
  </si>
  <si>
    <t>Geschäftsplan erstellen</t>
  </si>
  <si>
    <t>Tägliche Peilung</t>
  </si>
  <si>
    <t>GESAMTSUMME</t>
  </si>
  <si>
    <t>Zeitbedarf für Unternehmeraufgaben einer Tankstelle</t>
  </si>
  <si>
    <t>Täglich ( 7 Tage p.Woche)</t>
  </si>
  <si>
    <t>Täglich ( 5 Tage p.Woche)</t>
  </si>
  <si>
    <t>wöchentlich</t>
  </si>
  <si>
    <t>monatlich</t>
  </si>
  <si>
    <t>jährlich</t>
  </si>
  <si>
    <t>Stundeneinsatz Unternehmer</t>
  </si>
  <si>
    <t>Schichtabdeckung durch Partner (mindestens p.Woche)</t>
  </si>
  <si>
    <t>Preisinfo</t>
  </si>
  <si>
    <t xml:space="preserve">Störungsmeldungen </t>
  </si>
  <si>
    <t>Bei dieser Stundenplanung wurden keine Zeiten für Abdeckung von Bedarfsspitzen und nicht planbaren Verhinderungssituationen</t>
  </si>
  <si>
    <t>eingerechnet</t>
  </si>
  <si>
    <t>Besuch Betreuer Konzern</t>
  </si>
  <si>
    <t>Stundenbedarf Unternehmer</t>
  </si>
  <si>
    <t>p.Tg/min</t>
  </si>
  <si>
    <t>p.Tg/Std</t>
  </si>
  <si>
    <t>p.Wo/Std</t>
  </si>
  <si>
    <t>p.Jahr/Std</t>
  </si>
  <si>
    <t>Muster</t>
  </si>
  <si>
    <t>nur die gelben Felder ausfüllen</t>
  </si>
  <si>
    <r>
      <rPr>
        <sz val="10"/>
        <rFont val="Arial"/>
        <family val="2"/>
      </rPr>
      <t>in</t>
    </r>
    <r>
      <rPr>
        <b/>
        <sz val="10"/>
        <rFont val="Arial"/>
        <family val="2"/>
      </rPr>
      <t xml:space="preserve"> Minuten</t>
    </r>
  </si>
  <si>
    <r>
      <rPr>
        <sz val="10"/>
        <rFont val="Arial"/>
        <family val="2"/>
      </rPr>
      <t>p.</t>
    </r>
    <r>
      <rPr>
        <b/>
        <sz val="10"/>
        <rFont val="Arial"/>
        <family val="2"/>
      </rPr>
      <t>Tag</t>
    </r>
  </si>
  <si>
    <r>
      <rPr>
        <sz val="10"/>
        <rFont val="Arial"/>
        <family val="2"/>
      </rPr>
      <t>in</t>
    </r>
    <r>
      <rPr>
        <b/>
        <sz val="10"/>
        <rFont val="Arial"/>
        <family val="2"/>
      </rPr>
      <t xml:space="preserve"> Stunden</t>
    </r>
  </si>
  <si>
    <r>
      <t xml:space="preserve">in </t>
    </r>
    <r>
      <rPr>
        <b/>
        <sz val="10"/>
        <rFont val="Arial"/>
        <family val="2"/>
      </rPr>
      <t>Stunden</t>
    </r>
  </si>
  <si>
    <r>
      <rPr>
        <sz val="10"/>
        <rFont val="Arial"/>
        <family val="2"/>
      </rPr>
      <t>p.</t>
    </r>
    <r>
      <rPr>
        <b/>
        <sz val="10"/>
        <rFont val="Arial"/>
        <family val="2"/>
      </rPr>
      <t xml:space="preserve"> Woche</t>
    </r>
  </si>
  <si>
    <r>
      <rPr>
        <sz val="10"/>
        <rFont val="Arial"/>
        <family val="2"/>
      </rPr>
      <t>p.</t>
    </r>
    <r>
      <rPr>
        <b/>
        <sz val="10"/>
        <rFont val="Arial"/>
        <family val="2"/>
      </rPr>
      <t xml:space="preserve"> Monat</t>
    </r>
  </si>
  <si>
    <r>
      <rPr>
        <sz val="10"/>
        <rFont val="Arial"/>
        <family val="2"/>
      </rPr>
      <t xml:space="preserve">p. </t>
    </r>
    <r>
      <rPr>
        <b/>
        <sz val="10"/>
        <rFont val="Arial"/>
        <family val="2"/>
      </rPr>
      <t>Jahr</t>
    </r>
  </si>
  <si>
    <t>p.Monat/Std</t>
  </si>
  <si>
    <t>Stunden d.h.</t>
  </si>
  <si>
    <t>pro Jahr:</t>
  </si>
  <si>
    <t>pro Monat:</t>
  </si>
  <si>
    <t>Das Berechnungsmuster stellt den typschen Zeitaufwand für Unternehmeraufgaben an einer Tankstelle dar.</t>
  </si>
  <si>
    <r>
      <rPr>
        <b/>
        <sz val="14"/>
        <rFont val="Arial"/>
        <family val="2"/>
      </rPr>
      <t>pro Woche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 bei 42 Arbeitswochen wie Dienstnehmer)</t>
    </r>
    <r>
      <rPr>
        <sz val="10"/>
        <rFont val="Arial"/>
        <family val="2"/>
      </rPr>
      <t>:</t>
    </r>
  </si>
  <si>
    <t xml:space="preserve">zusätzl. Besetzungsbedarf Mitarbeiter </t>
  </si>
  <si>
    <t>Mitarbeiter</t>
  </si>
  <si>
    <t>Zusätzlich zu übernehmende Schichtzeiten (rot) sind darstellbar, im Muster jedoch mit 0 angesetzt.</t>
  </si>
  <si>
    <t>Nicht bearbeitbares Muster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</si>
</sst>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0.00000"/>
    <numFmt numFmtId="182" formatCode="0.0000"/>
    <numFmt numFmtId="183" formatCode="0.000"/>
    <numFmt numFmtId="184" formatCode="[$-407]dddd\,\ d\.\ mmmm\ yyyy"/>
    <numFmt numFmtId="185" formatCode="0.0000000"/>
    <numFmt numFmtId="186" formatCode="0.000000"/>
    <numFmt numFmtId="187" formatCode="0.000000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4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4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33" borderId="0" xfId="0" applyFont="1" applyFill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0" fillId="34" borderId="0" xfId="0" applyFill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2" fontId="4" fillId="0" borderId="13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1" fillId="35" borderId="0" xfId="0" applyFont="1" applyFill="1" applyBorder="1" applyAlignment="1">
      <alignment horizontal="center"/>
    </xf>
    <xf numFmtId="0" fontId="0" fillId="34" borderId="13" xfId="0" applyFill="1" applyBorder="1" applyAlignment="1" applyProtection="1">
      <alignment/>
      <protection locked="0"/>
    </xf>
    <xf numFmtId="2" fontId="4" fillId="34" borderId="13" xfId="0" applyNumberFormat="1" applyFont="1" applyFill="1" applyBorder="1" applyAlignment="1" applyProtection="1">
      <alignment/>
      <protection locked="0"/>
    </xf>
    <xf numFmtId="2" fontId="0" fillId="34" borderId="13" xfId="0" applyNumberFormat="1" applyFont="1" applyFill="1" applyBorder="1" applyAlignment="1" applyProtection="1">
      <alignment/>
      <protection locked="0"/>
    </xf>
    <xf numFmtId="1" fontId="0" fillId="34" borderId="13" xfId="0" applyNumberFormat="1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34" borderId="14" xfId="0" applyFill="1" applyBorder="1" applyAlignment="1" applyProtection="1">
      <alignment/>
      <protection locked="0"/>
    </xf>
    <xf numFmtId="2" fontId="0" fillId="0" borderId="14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34" borderId="12" xfId="0" applyFill="1" applyBorder="1" applyAlignment="1" applyProtection="1">
      <alignment/>
      <protection locked="0"/>
    </xf>
    <xf numFmtId="2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35" borderId="0" xfId="0" applyFont="1" applyFill="1" applyBorder="1" applyAlignment="1">
      <alignment horizontal="center"/>
    </xf>
    <xf numFmtId="2" fontId="0" fillId="34" borderId="14" xfId="0" applyNumberFormat="1" applyFont="1" applyFill="1" applyBorder="1" applyAlignment="1" applyProtection="1">
      <alignment/>
      <protection locked="0"/>
    </xf>
    <xf numFmtId="2" fontId="0" fillId="34" borderId="12" xfId="0" applyNumberFormat="1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2" fontId="6" fillId="0" borderId="14" xfId="0" applyNumberFormat="1" applyFont="1" applyBorder="1" applyAlignment="1">
      <alignment/>
    </xf>
    <xf numFmtId="1" fontId="0" fillId="34" borderId="14" xfId="0" applyNumberFormat="1" applyFill="1" applyBorder="1" applyAlignment="1" applyProtection="1">
      <alignment/>
      <protection locked="0"/>
    </xf>
    <xf numFmtId="1" fontId="0" fillId="34" borderId="12" xfId="0" applyNumberFormat="1" applyFill="1" applyBorder="1" applyAlignment="1" applyProtection="1">
      <alignment/>
      <protection locked="0"/>
    </xf>
    <xf numFmtId="1" fontId="0" fillId="34" borderId="12" xfId="0" applyNumberFormat="1" applyFont="1" applyFill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1" fontId="0" fillId="0" borderId="15" xfId="0" applyNumberFormat="1" applyBorder="1" applyAlignment="1">
      <alignment/>
    </xf>
    <xf numFmtId="1" fontId="4" fillId="0" borderId="13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2" fontId="0" fillId="0" borderId="12" xfId="0" applyNumberFormat="1" applyFont="1" applyBorder="1" applyAlignment="1">
      <alignment horizontal="right"/>
    </xf>
    <xf numFmtId="1" fontId="0" fillId="0" borderId="12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right"/>
    </xf>
    <xf numFmtId="2" fontId="5" fillId="0" borderId="11" xfId="0" applyNumberFormat="1" applyFont="1" applyBorder="1" applyAlignment="1">
      <alignment/>
    </xf>
    <xf numFmtId="1" fontId="5" fillId="0" borderId="12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35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0" fillId="35" borderId="0" xfId="0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2" fontId="0" fillId="0" borderId="14" xfId="0" applyNumberFormat="1" applyBorder="1" applyAlignment="1" applyProtection="1">
      <alignment/>
      <protection/>
    </xf>
    <xf numFmtId="1" fontId="0" fillId="0" borderId="14" xfId="0" applyNumberForma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2" fontId="0" fillId="0" borderId="12" xfId="0" applyNumberFormat="1" applyBorder="1" applyAlignment="1" applyProtection="1">
      <alignment/>
      <protection/>
    </xf>
    <xf numFmtId="1" fontId="0" fillId="0" borderId="12" xfId="0" applyNumberFormat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2" fontId="0" fillId="0" borderId="13" xfId="0" applyNumberForma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" fontId="0" fillId="0" borderId="13" xfId="0" applyNumberForma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2" fontId="0" fillId="0" borderId="10" xfId="0" applyNumberFormat="1" applyBorder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34" borderId="14" xfId="0" applyNumberFormat="1" applyFont="1" applyFill="1" applyBorder="1" applyAlignment="1" applyProtection="1">
      <alignment/>
      <protection/>
    </xf>
    <xf numFmtId="2" fontId="0" fillId="34" borderId="12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2" fontId="6" fillId="0" borderId="14" xfId="0" applyNumberFormat="1" applyFont="1" applyBorder="1" applyAlignment="1" applyProtection="1">
      <alignment/>
      <protection/>
    </xf>
    <xf numFmtId="2" fontId="4" fillId="34" borderId="13" xfId="0" applyNumberFormat="1" applyFont="1" applyFill="1" applyBorder="1" applyAlignment="1" applyProtection="1">
      <alignment/>
      <protection/>
    </xf>
    <xf numFmtId="2" fontId="4" fillId="0" borderId="13" xfId="0" applyNumberFormat="1" applyFont="1" applyBorder="1" applyAlignment="1" applyProtection="1">
      <alignment/>
      <protection/>
    </xf>
    <xf numFmtId="1" fontId="4" fillId="0" borderId="13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2" fontId="1" fillId="0" borderId="0" xfId="0" applyNumberFormat="1" applyFont="1" applyFill="1" applyBorder="1" applyAlignment="1" applyProtection="1">
      <alignment/>
      <protection/>
    </xf>
    <xf numFmtId="2" fontId="0" fillId="34" borderId="13" xfId="0" applyNumberFormat="1" applyFont="1" applyFill="1" applyBorder="1" applyAlignment="1" applyProtection="1">
      <alignment/>
      <protection/>
    </xf>
    <xf numFmtId="1" fontId="0" fillId="0" borderId="15" xfId="0" applyNumberFormat="1" applyBorder="1" applyAlignment="1" applyProtection="1">
      <alignment/>
      <protection/>
    </xf>
    <xf numFmtId="2" fontId="4" fillId="0" borderId="0" xfId="0" applyNumberFormat="1" applyFont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1" fontId="0" fillId="34" borderId="14" xfId="0" applyNumberFormat="1" applyFill="1" applyBorder="1" applyAlignment="1" applyProtection="1">
      <alignment/>
      <protection/>
    </xf>
    <xf numFmtId="1" fontId="0" fillId="34" borderId="12" xfId="0" applyNumberFormat="1" applyFill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2" fontId="7" fillId="0" borderId="14" xfId="0" applyNumberFormat="1" applyFont="1" applyBorder="1" applyAlignment="1" applyProtection="1">
      <alignment/>
      <protection/>
    </xf>
    <xf numFmtId="1" fontId="0" fillId="34" borderId="12" xfId="0" applyNumberFormat="1" applyFont="1" applyFill="1" applyBorder="1" applyAlignment="1" applyProtection="1">
      <alignment/>
      <protection/>
    </xf>
    <xf numFmtId="1" fontId="0" fillId="34" borderId="13" xfId="0" applyNumberForma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1" fillId="0" borderId="11" xfId="0" applyFont="1" applyBorder="1" applyAlignment="1" applyProtection="1">
      <alignment/>
      <protection/>
    </xf>
    <xf numFmtId="2" fontId="0" fillId="0" borderId="12" xfId="0" applyNumberFormat="1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" fontId="0" fillId="0" borderId="12" xfId="0" applyNumberFormat="1" applyFont="1" applyBorder="1" applyAlignment="1" applyProtection="1">
      <alignment/>
      <protection/>
    </xf>
    <xf numFmtId="3" fontId="1" fillId="0" borderId="16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2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" fontId="5" fillId="0" borderId="0" xfId="0" applyNumberFormat="1" applyFont="1" applyAlignment="1" applyProtection="1">
      <alignment/>
      <protection/>
    </xf>
    <xf numFmtId="2" fontId="5" fillId="0" borderId="11" xfId="0" applyNumberFormat="1" applyFont="1" applyBorder="1" applyAlignment="1" applyProtection="1">
      <alignment/>
      <protection/>
    </xf>
    <xf numFmtId="1" fontId="5" fillId="0" borderId="12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695325</xdr:colOff>
      <xdr:row>0</xdr:row>
      <xdr:rowOff>95250</xdr:rowOff>
    </xdr:from>
    <xdr:to>
      <xdr:col>9</xdr:col>
      <xdr:colOff>123825</xdr:colOff>
      <xdr:row>3</xdr:row>
      <xdr:rowOff>57150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95250"/>
          <a:ext cx="1181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showGridLines="0" tabSelected="1" zoomScalePageLayoutView="0" workbookViewId="0" topLeftCell="A1">
      <selection activeCell="G13" sqref="G13"/>
    </sheetView>
  </sheetViews>
  <sheetFormatPr defaultColWidth="11.421875" defaultRowHeight="12.75"/>
  <cols>
    <col min="1" max="1" width="51.140625" style="75" customWidth="1"/>
    <col min="2" max="2" width="14.421875" style="75" customWidth="1"/>
    <col min="3" max="3" width="13.421875" style="75" customWidth="1"/>
    <col min="4" max="4" width="9.8515625" style="75" customWidth="1"/>
    <col min="5" max="5" width="8.00390625" style="75" customWidth="1"/>
    <col min="6" max="6" width="13.8515625" style="75" customWidth="1"/>
    <col min="7" max="7" width="13.421875" style="75" customWidth="1"/>
    <col min="8" max="8" width="12.8515625" style="75" customWidth="1"/>
    <col min="9" max="9" width="10.28125" style="103" hidden="1" customWidth="1"/>
    <col min="10" max="10" width="10.421875" style="76" customWidth="1"/>
    <col min="11" max="13" width="11.421875" style="76" customWidth="1"/>
    <col min="14" max="16384" width="11.421875" style="75" customWidth="1"/>
  </cols>
  <sheetData>
    <row r="1" ht="12.75">
      <c r="I1" s="76"/>
    </row>
    <row r="2" ht="12.75">
      <c r="I2" s="76"/>
    </row>
    <row r="3" spans="1:9" ht="18">
      <c r="A3" s="77" t="s">
        <v>42</v>
      </c>
      <c r="I3" s="76"/>
    </row>
    <row r="4" spans="1:9" ht="18">
      <c r="A4" s="77" t="s">
        <v>60</v>
      </c>
      <c r="I4" s="76"/>
    </row>
    <row r="5" spans="1:9" ht="18">
      <c r="A5" s="77"/>
      <c r="I5" s="76"/>
    </row>
    <row r="6" spans="2:13" ht="12.75">
      <c r="B6" s="78" t="s">
        <v>1</v>
      </c>
      <c r="C6" s="78" t="s">
        <v>1</v>
      </c>
      <c r="F6" s="78" t="s">
        <v>1</v>
      </c>
      <c r="G6" s="78" t="s">
        <v>1</v>
      </c>
      <c r="H6" s="78" t="s">
        <v>1</v>
      </c>
      <c r="I6" s="79"/>
      <c r="J6" s="79"/>
      <c r="K6" s="79"/>
      <c r="L6" s="79"/>
      <c r="M6" s="79"/>
    </row>
    <row r="7" spans="1:13" ht="12.75">
      <c r="A7" s="80" t="s">
        <v>78</v>
      </c>
      <c r="B7" s="78" t="s">
        <v>63</v>
      </c>
      <c r="C7" s="78" t="s">
        <v>63</v>
      </c>
      <c r="F7" s="78" t="s">
        <v>66</v>
      </c>
      <c r="G7" s="78" t="s">
        <v>67</v>
      </c>
      <c r="H7" s="78" t="s">
        <v>68</v>
      </c>
      <c r="I7" s="79"/>
      <c r="J7" s="79"/>
      <c r="K7" s="79"/>
      <c r="L7" s="79"/>
      <c r="M7" s="79"/>
    </row>
    <row r="8" spans="2:13" ht="12.75">
      <c r="B8" s="78" t="s">
        <v>62</v>
      </c>
      <c r="C8" s="78" t="s">
        <v>64</v>
      </c>
      <c r="F8" s="81" t="s">
        <v>65</v>
      </c>
      <c r="G8" s="81" t="s">
        <v>65</v>
      </c>
      <c r="H8" s="81" t="s">
        <v>65</v>
      </c>
      <c r="I8" s="79"/>
      <c r="J8" s="79"/>
      <c r="K8" s="79"/>
      <c r="L8" s="79"/>
      <c r="M8" s="79"/>
    </row>
    <row r="9" spans="1:13" ht="12.75">
      <c r="A9" s="82" t="s">
        <v>43</v>
      </c>
      <c r="B9" s="83"/>
      <c r="C9" s="83"/>
      <c r="F9" s="83"/>
      <c r="G9" s="83"/>
      <c r="H9" s="84"/>
      <c r="I9" s="85"/>
      <c r="J9" s="85"/>
      <c r="K9" s="85"/>
      <c r="L9" s="85"/>
      <c r="M9" s="85"/>
    </row>
    <row r="10" spans="1:13" ht="12.75">
      <c r="A10" s="86" t="s">
        <v>3</v>
      </c>
      <c r="B10" s="87">
        <v>60</v>
      </c>
      <c r="C10" s="88">
        <f>B10/60</f>
        <v>1</v>
      </c>
      <c r="D10" s="86"/>
      <c r="E10" s="86"/>
      <c r="F10" s="88">
        <f>C10*7</f>
        <v>7</v>
      </c>
      <c r="G10" s="88">
        <f>F10*4.33</f>
        <v>30.310000000000002</v>
      </c>
      <c r="H10" s="89">
        <f>G10*12</f>
        <v>363.72</v>
      </c>
      <c r="I10" s="90"/>
      <c r="J10" s="90"/>
      <c r="K10" s="90"/>
      <c r="L10" s="90"/>
      <c r="M10" s="90"/>
    </row>
    <row r="11" spans="1:13" ht="12.75">
      <c r="A11" s="91" t="s">
        <v>50</v>
      </c>
      <c r="B11" s="92">
        <v>10</v>
      </c>
      <c r="C11" s="93">
        <f>B11/60</f>
        <v>0.16666666666666666</v>
      </c>
      <c r="D11" s="91"/>
      <c r="E11" s="91"/>
      <c r="F11" s="93">
        <f>C11*7</f>
        <v>1.1666666666666665</v>
      </c>
      <c r="G11" s="93">
        <f>F11*4.33</f>
        <v>5.051666666666666</v>
      </c>
      <c r="H11" s="94">
        <f>G11*12</f>
        <v>60.61999999999999</v>
      </c>
      <c r="I11" s="90"/>
      <c r="J11" s="90"/>
      <c r="K11" s="90"/>
      <c r="L11" s="90"/>
      <c r="M11" s="90"/>
    </row>
    <row r="12" spans="1:13" ht="12.75">
      <c r="A12" s="91" t="s">
        <v>4</v>
      </c>
      <c r="B12" s="92">
        <v>60</v>
      </c>
      <c r="C12" s="93">
        <f>B12/60</f>
        <v>1</v>
      </c>
      <c r="D12" s="91"/>
      <c r="E12" s="91"/>
      <c r="F12" s="93">
        <f>C12*7</f>
        <v>7</v>
      </c>
      <c r="G12" s="93">
        <f>F12*4.33</f>
        <v>30.310000000000002</v>
      </c>
      <c r="H12" s="94">
        <f>G12*12</f>
        <v>363.72</v>
      </c>
      <c r="I12" s="90"/>
      <c r="J12" s="90"/>
      <c r="K12" s="90"/>
      <c r="L12" s="90"/>
      <c r="M12" s="90"/>
    </row>
    <row r="13" spans="1:13" ht="12.75">
      <c r="A13" s="86" t="s">
        <v>8</v>
      </c>
      <c r="B13" s="87">
        <v>15</v>
      </c>
      <c r="C13" s="88">
        <f>B13/60</f>
        <v>0.25</v>
      </c>
      <c r="D13" s="86"/>
      <c r="E13" s="86"/>
      <c r="F13" s="88">
        <f>C13*7</f>
        <v>1.75</v>
      </c>
      <c r="G13" s="88">
        <f>F13*4.33</f>
        <v>7.577500000000001</v>
      </c>
      <c r="H13" s="89">
        <f>G13*12</f>
        <v>90.93</v>
      </c>
      <c r="I13" s="90"/>
      <c r="J13" s="90"/>
      <c r="K13" s="90"/>
      <c r="L13" s="90"/>
      <c r="M13" s="90"/>
    </row>
    <row r="14" spans="1:13" ht="13.5" thickBot="1">
      <c r="A14" s="91" t="s">
        <v>40</v>
      </c>
      <c r="B14" s="95"/>
      <c r="C14" s="96">
        <f>B14/60</f>
        <v>0</v>
      </c>
      <c r="D14" s="97"/>
      <c r="E14" s="97"/>
      <c r="F14" s="96">
        <f>C14*7</f>
        <v>0</v>
      </c>
      <c r="G14" s="96">
        <f>F14*4.33</f>
        <v>0</v>
      </c>
      <c r="H14" s="98">
        <f>G14*12</f>
        <v>0</v>
      </c>
      <c r="I14" s="90"/>
      <c r="J14" s="90"/>
      <c r="K14" s="90"/>
      <c r="L14" s="90"/>
      <c r="M14" s="90"/>
    </row>
    <row r="15" spans="1:13" s="102" customFormat="1" ht="12.75">
      <c r="A15" s="99" t="s">
        <v>0</v>
      </c>
      <c r="B15" s="100">
        <f>SUM(B10:B14)</f>
        <v>145</v>
      </c>
      <c r="C15" s="100">
        <f>SUM(C10:C14)</f>
        <v>2.416666666666667</v>
      </c>
      <c r="D15" s="99"/>
      <c r="E15" s="99"/>
      <c r="F15" s="101">
        <f>SUM(F10:F14)</f>
        <v>16.916666666666664</v>
      </c>
      <c r="G15" s="101">
        <f>SUM(G10:G14)</f>
        <v>73.24916666666667</v>
      </c>
      <c r="H15" s="101">
        <f>SUM(H10:H14)</f>
        <v>878.99</v>
      </c>
      <c r="I15" s="99"/>
      <c r="J15" s="99"/>
      <c r="K15" s="99"/>
      <c r="L15" s="99"/>
      <c r="M15" s="99"/>
    </row>
    <row r="16" ht="12.75">
      <c r="A16" s="82" t="s">
        <v>44</v>
      </c>
    </row>
    <row r="17" spans="1:13" ht="12.75">
      <c r="A17" s="86" t="s">
        <v>5</v>
      </c>
      <c r="B17" s="87">
        <v>30</v>
      </c>
      <c r="C17" s="88">
        <f aca="true" t="shared" si="0" ref="C17:C26">B17/60</f>
        <v>0.5</v>
      </c>
      <c r="D17" s="86"/>
      <c r="E17" s="86"/>
      <c r="F17" s="88">
        <f aca="true" t="shared" si="1" ref="F17:F26">C17*5</f>
        <v>2.5</v>
      </c>
      <c r="G17" s="88">
        <f aca="true" t="shared" si="2" ref="G17:G26">F17*4.33</f>
        <v>10.825</v>
      </c>
      <c r="H17" s="89">
        <f aca="true" t="shared" si="3" ref="H17:H26">G17*12</f>
        <v>129.89999999999998</v>
      </c>
      <c r="I17" s="90"/>
      <c r="J17" s="90"/>
      <c r="K17" s="90"/>
      <c r="L17" s="90"/>
      <c r="M17" s="90"/>
    </row>
    <row r="18" spans="1:13" ht="12.75">
      <c r="A18" s="91" t="s">
        <v>9</v>
      </c>
      <c r="B18" s="92">
        <v>60</v>
      </c>
      <c r="C18" s="93">
        <f t="shared" si="0"/>
        <v>1</v>
      </c>
      <c r="D18" s="91"/>
      <c r="E18" s="91"/>
      <c r="F18" s="93">
        <f t="shared" si="1"/>
        <v>5</v>
      </c>
      <c r="G18" s="93">
        <f t="shared" si="2"/>
        <v>21.65</v>
      </c>
      <c r="H18" s="89">
        <f t="shared" si="3"/>
        <v>259.79999999999995</v>
      </c>
      <c r="I18" s="90"/>
      <c r="J18" s="90"/>
      <c r="K18" s="90"/>
      <c r="L18" s="90"/>
      <c r="M18" s="90"/>
    </row>
    <row r="19" spans="1:13" ht="12.75">
      <c r="A19" s="91" t="s">
        <v>36</v>
      </c>
      <c r="B19" s="92">
        <v>10</v>
      </c>
      <c r="C19" s="93">
        <f t="shared" si="0"/>
        <v>0.16666666666666666</v>
      </c>
      <c r="D19" s="91"/>
      <c r="E19" s="91"/>
      <c r="F19" s="93">
        <f t="shared" si="1"/>
        <v>0.8333333333333333</v>
      </c>
      <c r="G19" s="93">
        <f t="shared" si="2"/>
        <v>3.608333333333333</v>
      </c>
      <c r="H19" s="89">
        <f t="shared" si="3"/>
        <v>43.3</v>
      </c>
      <c r="I19" s="90"/>
      <c r="J19" s="90"/>
      <c r="K19" s="90"/>
      <c r="L19" s="90"/>
      <c r="M19" s="90"/>
    </row>
    <row r="20" spans="1:13" ht="12.75">
      <c r="A20" s="91" t="s">
        <v>51</v>
      </c>
      <c r="B20" s="92">
        <v>10</v>
      </c>
      <c r="C20" s="93">
        <f t="shared" si="0"/>
        <v>0.16666666666666666</v>
      </c>
      <c r="D20" s="91"/>
      <c r="E20" s="91"/>
      <c r="F20" s="93">
        <f t="shared" si="1"/>
        <v>0.8333333333333333</v>
      </c>
      <c r="G20" s="93">
        <f t="shared" si="2"/>
        <v>3.608333333333333</v>
      </c>
      <c r="H20" s="89">
        <f t="shared" si="3"/>
        <v>43.3</v>
      </c>
      <c r="I20" s="104"/>
      <c r="J20" s="90"/>
      <c r="K20" s="90"/>
      <c r="L20" s="90"/>
      <c r="M20" s="90"/>
    </row>
    <row r="21" spans="1:13" ht="12.75">
      <c r="A21" s="91" t="s">
        <v>27</v>
      </c>
      <c r="B21" s="92"/>
      <c r="C21" s="93">
        <f t="shared" si="0"/>
        <v>0</v>
      </c>
      <c r="D21" s="91"/>
      <c r="E21" s="91"/>
      <c r="F21" s="93">
        <f t="shared" si="1"/>
        <v>0</v>
      </c>
      <c r="G21" s="93">
        <f t="shared" si="2"/>
        <v>0</v>
      </c>
      <c r="H21" s="89">
        <f t="shared" si="3"/>
        <v>0</v>
      </c>
      <c r="I21" s="104"/>
      <c r="J21" s="90"/>
      <c r="K21" s="90"/>
      <c r="L21" s="90"/>
      <c r="M21" s="90"/>
    </row>
    <row r="22" spans="1:13" ht="12.75">
      <c r="A22" s="91" t="s">
        <v>10</v>
      </c>
      <c r="B22" s="92">
        <v>60</v>
      </c>
      <c r="C22" s="93">
        <f t="shared" si="0"/>
        <v>1</v>
      </c>
      <c r="D22" s="91"/>
      <c r="E22" s="91"/>
      <c r="F22" s="93">
        <f t="shared" si="1"/>
        <v>5</v>
      </c>
      <c r="G22" s="93">
        <f t="shared" si="2"/>
        <v>21.65</v>
      </c>
      <c r="H22" s="89">
        <f t="shared" si="3"/>
        <v>259.79999999999995</v>
      </c>
      <c r="I22" s="104"/>
      <c r="J22" s="90"/>
      <c r="K22" s="90"/>
      <c r="L22" s="90"/>
      <c r="M22" s="90"/>
    </row>
    <row r="23" spans="1:13" ht="12.75">
      <c r="A23" s="91" t="s">
        <v>16</v>
      </c>
      <c r="B23" s="92">
        <v>30</v>
      </c>
      <c r="C23" s="93">
        <f t="shared" si="0"/>
        <v>0.5</v>
      </c>
      <c r="D23" s="91"/>
      <c r="E23" s="91"/>
      <c r="F23" s="93">
        <f t="shared" si="1"/>
        <v>2.5</v>
      </c>
      <c r="G23" s="93">
        <f t="shared" si="2"/>
        <v>10.825</v>
      </c>
      <c r="H23" s="89">
        <f t="shared" si="3"/>
        <v>129.89999999999998</v>
      </c>
      <c r="I23" s="104"/>
      <c r="J23" s="90"/>
      <c r="K23" s="90"/>
      <c r="L23" s="90"/>
      <c r="M23" s="90"/>
    </row>
    <row r="24" spans="1:13" ht="12.75">
      <c r="A24" s="91" t="s">
        <v>14</v>
      </c>
      <c r="B24" s="92">
        <v>30</v>
      </c>
      <c r="C24" s="93">
        <f t="shared" si="0"/>
        <v>0.5</v>
      </c>
      <c r="D24" s="91"/>
      <c r="E24" s="91"/>
      <c r="F24" s="93">
        <f t="shared" si="1"/>
        <v>2.5</v>
      </c>
      <c r="G24" s="93">
        <f t="shared" si="2"/>
        <v>10.825</v>
      </c>
      <c r="H24" s="89">
        <f t="shared" si="3"/>
        <v>129.89999999999998</v>
      </c>
      <c r="I24" s="104"/>
      <c r="J24" s="90"/>
      <c r="K24" s="90"/>
      <c r="L24" s="90"/>
      <c r="M24" s="90"/>
    </row>
    <row r="25" spans="1:13" ht="12.75">
      <c r="A25" s="91" t="s">
        <v>15</v>
      </c>
      <c r="B25" s="92">
        <v>10</v>
      </c>
      <c r="C25" s="93">
        <f t="shared" si="0"/>
        <v>0.16666666666666666</v>
      </c>
      <c r="D25" s="91"/>
      <c r="E25" s="91"/>
      <c r="F25" s="93">
        <f t="shared" si="1"/>
        <v>0.8333333333333333</v>
      </c>
      <c r="G25" s="93">
        <f t="shared" si="2"/>
        <v>3.608333333333333</v>
      </c>
      <c r="H25" s="89">
        <f t="shared" si="3"/>
        <v>43.3</v>
      </c>
      <c r="I25" s="104"/>
      <c r="J25" s="90"/>
      <c r="K25" s="90"/>
      <c r="L25" s="90"/>
      <c r="M25" s="90"/>
    </row>
    <row r="26" spans="1:9" ht="12" customHeight="1" thickBot="1">
      <c r="A26" s="76" t="s">
        <v>25</v>
      </c>
      <c r="B26" s="95">
        <v>30</v>
      </c>
      <c r="C26" s="96">
        <f t="shared" si="0"/>
        <v>0.5</v>
      </c>
      <c r="D26" s="97"/>
      <c r="E26" s="97"/>
      <c r="F26" s="96">
        <f t="shared" si="1"/>
        <v>2.5</v>
      </c>
      <c r="G26" s="96">
        <f t="shared" si="2"/>
        <v>10.825</v>
      </c>
      <c r="H26" s="98">
        <f t="shared" si="3"/>
        <v>129.89999999999998</v>
      </c>
      <c r="I26" s="76"/>
    </row>
    <row r="27" spans="1:9" ht="12.75">
      <c r="A27" s="102" t="s">
        <v>0</v>
      </c>
      <c r="B27" s="105">
        <f>SUM(B17:B26)</f>
        <v>270</v>
      </c>
      <c r="C27" s="105">
        <f>SUM(C17:C26)</f>
        <v>4.5</v>
      </c>
      <c r="D27" s="102"/>
      <c r="E27" s="102"/>
      <c r="F27" s="106">
        <f>C27*5</f>
        <v>22.5</v>
      </c>
      <c r="G27" s="106">
        <f>SUM(G17:G26)</f>
        <v>97.425</v>
      </c>
      <c r="H27" s="106">
        <f>SUM(H17:H26)</f>
        <v>1169.1</v>
      </c>
      <c r="I27" s="76"/>
    </row>
    <row r="28" spans="1:13" ht="12.75">
      <c r="A28" s="82" t="s">
        <v>45</v>
      </c>
      <c r="C28" s="107"/>
      <c r="G28" s="107"/>
      <c r="H28" s="107"/>
      <c r="I28" s="104"/>
      <c r="J28" s="90"/>
      <c r="K28" s="90"/>
      <c r="L28" s="90"/>
      <c r="M28" s="90"/>
    </row>
    <row r="29" spans="1:13" ht="12.75">
      <c r="A29" s="86" t="s">
        <v>13</v>
      </c>
      <c r="B29" s="86"/>
      <c r="C29" s="88"/>
      <c r="D29" s="86"/>
      <c r="E29" s="86"/>
      <c r="F29" s="108">
        <v>1</v>
      </c>
      <c r="G29" s="88">
        <f>F29*4.33</f>
        <v>4.33</v>
      </c>
      <c r="H29" s="89">
        <f>G29*12</f>
        <v>51.96</v>
      </c>
      <c r="I29" s="90"/>
      <c r="J29" s="90"/>
      <c r="K29" s="90"/>
      <c r="L29" s="90"/>
      <c r="M29" s="90"/>
    </row>
    <row r="30" spans="1:13" ht="12.75">
      <c r="A30" s="86" t="s">
        <v>11</v>
      </c>
      <c r="B30" s="86"/>
      <c r="C30" s="88"/>
      <c r="D30" s="86"/>
      <c r="E30" s="86"/>
      <c r="F30" s="108">
        <v>1</v>
      </c>
      <c r="G30" s="88">
        <f>F30*4.33</f>
        <v>4.33</v>
      </c>
      <c r="H30" s="94">
        <f>G30*12</f>
        <v>51.96</v>
      </c>
      <c r="I30" s="90"/>
      <c r="J30" s="90"/>
      <c r="K30" s="90"/>
      <c r="L30" s="90"/>
      <c r="M30" s="90"/>
    </row>
    <row r="31" spans="1:13" ht="12.75">
      <c r="A31" s="91" t="s">
        <v>6</v>
      </c>
      <c r="B31" s="91"/>
      <c r="C31" s="93"/>
      <c r="D31" s="91"/>
      <c r="E31" s="91"/>
      <c r="F31" s="109">
        <v>2</v>
      </c>
      <c r="G31" s="93">
        <f>F31*4.33</f>
        <v>8.66</v>
      </c>
      <c r="H31" s="94">
        <f>G31*12</f>
        <v>103.92</v>
      </c>
      <c r="I31" s="90"/>
      <c r="J31" s="90"/>
      <c r="K31" s="90"/>
      <c r="L31" s="90"/>
      <c r="M31" s="90"/>
    </row>
    <row r="32" spans="1:13" ht="12.75">
      <c r="A32" s="91" t="s">
        <v>29</v>
      </c>
      <c r="B32" s="91"/>
      <c r="C32" s="93"/>
      <c r="D32" s="91"/>
      <c r="E32" s="91"/>
      <c r="F32" s="109">
        <v>1</v>
      </c>
      <c r="G32" s="93">
        <f>F32*4.33</f>
        <v>4.33</v>
      </c>
      <c r="H32" s="94">
        <f>G32*12</f>
        <v>51.96</v>
      </c>
      <c r="I32" s="90"/>
      <c r="J32" s="90"/>
      <c r="K32" s="90"/>
      <c r="L32" s="90"/>
      <c r="M32" s="90"/>
    </row>
    <row r="33" spans="1:9" ht="12.75">
      <c r="A33" s="110" t="s">
        <v>28</v>
      </c>
      <c r="B33" s="91"/>
      <c r="C33" s="93"/>
      <c r="D33" s="91"/>
      <c r="E33" s="91"/>
      <c r="F33" s="109">
        <v>0.5</v>
      </c>
      <c r="G33" s="93">
        <f>F33*4.33</f>
        <v>2.165</v>
      </c>
      <c r="H33" s="94">
        <f>G33*12</f>
        <v>25.98</v>
      </c>
      <c r="I33" s="76"/>
    </row>
    <row r="34" spans="1:8" ht="12.75">
      <c r="A34" s="111"/>
      <c r="C34" s="107"/>
      <c r="F34" s="112"/>
      <c r="G34" s="107"/>
      <c r="H34" s="113"/>
    </row>
    <row r="35" spans="1:13" s="102" customFormat="1" ht="13.5" thickBot="1">
      <c r="A35" s="114" t="s">
        <v>49</v>
      </c>
      <c r="B35" s="115"/>
      <c r="C35" s="115"/>
      <c r="D35" s="114"/>
      <c r="E35" s="114"/>
      <c r="F35" s="116">
        <v>0</v>
      </c>
      <c r="G35" s="117">
        <f>F35*4.33</f>
        <v>0</v>
      </c>
      <c r="H35" s="118">
        <f>G35*12</f>
        <v>0</v>
      </c>
      <c r="I35" s="99"/>
      <c r="J35" s="99"/>
      <c r="K35" s="99"/>
      <c r="L35" s="99"/>
      <c r="M35" s="99"/>
    </row>
    <row r="36" spans="1:13" s="102" customFormat="1" ht="12.75">
      <c r="A36" s="102" t="s">
        <v>0</v>
      </c>
      <c r="B36" s="105"/>
      <c r="C36" s="105"/>
      <c r="F36" s="106">
        <f>SUM(F29:F35)</f>
        <v>5.5</v>
      </c>
      <c r="G36" s="106">
        <f>SUM(G29:G35)</f>
        <v>23.814999999999998</v>
      </c>
      <c r="H36" s="106">
        <f>SUM(H29:H35)</f>
        <v>285.78000000000003</v>
      </c>
      <c r="I36" s="119"/>
      <c r="J36" s="99"/>
      <c r="K36" s="99"/>
      <c r="L36" s="99"/>
      <c r="M36" s="99"/>
    </row>
    <row r="37" ht="12.75">
      <c r="A37" s="82" t="s">
        <v>46</v>
      </c>
    </row>
    <row r="38" spans="1:13" ht="12.75">
      <c r="A38" s="86" t="s">
        <v>18</v>
      </c>
      <c r="B38" s="86"/>
      <c r="C38" s="88"/>
      <c r="D38" s="88"/>
      <c r="E38" s="86"/>
      <c r="F38" s="88"/>
      <c r="G38" s="108">
        <v>1</v>
      </c>
      <c r="H38" s="89">
        <f aca="true" t="shared" si="4" ref="H38:H48">G38*12</f>
        <v>12</v>
      </c>
      <c r="I38" s="90"/>
      <c r="J38" s="90"/>
      <c r="K38" s="90"/>
      <c r="L38" s="90"/>
      <c r="M38" s="90"/>
    </row>
    <row r="39" spans="1:13" ht="12.75">
      <c r="A39" s="110" t="s">
        <v>19</v>
      </c>
      <c r="B39" s="91"/>
      <c r="C39" s="93"/>
      <c r="D39" s="93"/>
      <c r="E39" s="91"/>
      <c r="F39" s="93"/>
      <c r="G39" s="109">
        <v>1</v>
      </c>
      <c r="H39" s="94">
        <f t="shared" si="4"/>
        <v>12</v>
      </c>
      <c r="I39" s="120"/>
      <c r="J39" s="120"/>
      <c r="K39" s="120"/>
      <c r="L39" s="120"/>
      <c r="M39" s="120"/>
    </row>
    <row r="40" spans="1:9" ht="12.75">
      <c r="A40" s="110" t="s">
        <v>31</v>
      </c>
      <c r="B40" s="91"/>
      <c r="C40" s="93"/>
      <c r="D40" s="93"/>
      <c r="E40" s="91"/>
      <c r="F40" s="93"/>
      <c r="G40" s="109">
        <v>4</v>
      </c>
      <c r="H40" s="94">
        <f t="shared" si="4"/>
        <v>48</v>
      </c>
      <c r="I40" s="76"/>
    </row>
    <row r="41" spans="1:13" ht="12.75">
      <c r="A41" s="110" t="s">
        <v>21</v>
      </c>
      <c r="B41" s="91"/>
      <c r="C41" s="93"/>
      <c r="D41" s="93"/>
      <c r="E41" s="91"/>
      <c r="F41" s="93"/>
      <c r="G41" s="109">
        <v>1</v>
      </c>
      <c r="H41" s="94">
        <f t="shared" si="4"/>
        <v>12</v>
      </c>
      <c r="I41" s="121"/>
      <c r="J41" s="121"/>
      <c r="K41" s="121"/>
      <c r="L41" s="121"/>
      <c r="M41" s="121"/>
    </row>
    <row r="42" spans="1:13" ht="12.75">
      <c r="A42" s="91" t="s">
        <v>17</v>
      </c>
      <c r="B42" s="91"/>
      <c r="C42" s="93"/>
      <c r="D42" s="93"/>
      <c r="E42" s="91"/>
      <c r="F42" s="93"/>
      <c r="G42" s="109">
        <v>3</v>
      </c>
      <c r="H42" s="94">
        <f t="shared" si="4"/>
        <v>36</v>
      </c>
      <c r="I42" s="90"/>
      <c r="J42" s="90"/>
      <c r="K42" s="90"/>
      <c r="L42" s="90"/>
      <c r="M42" s="90"/>
    </row>
    <row r="43" spans="1:13" ht="12.75">
      <c r="A43" s="91" t="s">
        <v>24</v>
      </c>
      <c r="B43" s="91"/>
      <c r="C43" s="93"/>
      <c r="D43" s="93"/>
      <c r="E43" s="91"/>
      <c r="F43" s="93"/>
      <c r="G43" s="109">
        <v>3</v>
      </c>
      <c r="H43" s="94">
        <f t="shared" si="4"/>
        <v>36</v>
      </c>
      <c r="I43" s="90"/>
      <c r="J43" s="90"/>
      <c r="K43" s="90"/>
      <c r="L43" s="90"/>
      <c r="M43" s="90"/>
    </row>
    <row r="44" spans="1:13" ht="12.75">
      <c r="A44" s="91" t="s">
        <v>12</v>
      </c>
      <c r="B44" s="91"/>
      <c r="C44" s="93"/>
      <c r="D44" s="93"/>
      <c r="E44" s="91"/>
      <c r="F44" s="93"/>
      <c r="G44" s="109">
        <v>3</v>
      </c>
      <c r="H44" s="94">
        <f t="shared" si="4"/>
        <v>36</v>
      </c>
      <c r="I44" s="90"/>
      <c r="J44" s="90"/>
      <c r="K44" s="90"/>
      <c r="L44" s="90"/>
      <c r="M44" s="90"/>
    </row>
    <row r="45" spans="1:13" ht="12.75">
      <c r="A45" s="91" t="s">
        <v>7</v>
      </c>
      <c r="B45" s="91"/>
      <c r="C45" s="93"/>
      <c r="D45" s="93"/>
      <c r="E45" s="91"/>
      <c r="F45" s="93"/>
      <c r="G45" s="109">
        <v>1</v>
      </c>
      <c r="H45" s="94">
        <f t="shared" si="4"/>
        <v>12</v>
      </c>
      <c r="I45" s="90"/>
      <c r="J45" s="90"/>
      <c r="K45" s="90"/>
      <c r="L45" s="90"/>
      <c r="M45" s="90"/>
    </row>
    <row r="46" spans="1:13" ht="12.75">
      <c r="A46" s="91" t="s">
        <v>26</v>
      </c>
      <c r="B46" s="91"/>
      <c r="C46" s="93"/>
      <c r="D46" s="93"/>
      <c r="E46" s="91"/>
      <c r="F46" s="93"/>
      <c r="G46" s="109">
        <v>1</v>
      </c>
      <c r="H46" s="94">
        <f t="shared" si="4"/>
        <v>12</v>
      </c>
      <c r="I46" s="90"/>
      <c r="J46" s="90"/>
      <c r="K46" s="90"/>
      <c r="L46" s="90"/>
      <c r="M46" s="90"/>
    </row>
    <row r="47" spans="1:13" ht="12.75">
      <c r="A47" s="75" t="s">
        <v>54</v>
      </c>
      <c r="C47" s="107"/>
      <c r="D47" s="107"/>
      <c r="F47" s="107"/>
      <c r="G47" s="109">
        <v>4</v>
      </c>
      <c r="H47" s="94">
        <f t="shared" si="4"/>
        <v>48</v>
      </c>
      <c r="I47" s="90"/>
      <c r="J47" s="90"/>
      <c r="K47" s="90"/>
      <c r="L47" s="90"/>
      <c r="M47" s="90"/>
    </row>
    <row r="48" spans="1:13" ht="13.5" thickBot="1">
      <c r="A48" s="86" t="s">
        <v>35</v>
      </c>
      <c r="B48" s="86"/>
      <c r="C48" s="88"/>
      <c r="D48" s="88"/>
      <c r="E48" s="86"/>
      <c r="F48" s="88"/>
      <c r="G48" s="122">
        <v>3</v>
      </c>
      <c r="H48" s="123">
        <f t="shared" si="4"/>
        <v>36</v>
      </c>
      <c r="I48" s="90"/>
      <c r="J48" s="90"/>
      <c r="K48" s="90"/>
      <c r="L48" s="90"/>
      <c r="M48" s="90"/>
    </row>
    <row r="49" spans="1:13" s="102" customFormat="1" ht="12.75">
      <c r="A49" s="102" t="s">
        <v>0</v>
      </c>
      <c r="B49" s="105"/>
      <c r="C49" s="105"/>
      <c r="D49" s="105"/>
      <c r="F49" s="106"/>
      <c r="G49" s="106">
        <f>SUM(G38:G48)</f>
        <v>25</v>
      </c>
      <c r="H49" s="106">
        <f>SUM(H38:H48)</f>
        <v>300</v>
      </c>
      <c r="I49" s="119"/>
      <c r="J49" s="99"/>
      <c r="K49" s="99"/>
      <c r="L49" s="99"/>
      <c r="M49" s="99"/>
    </row>
    <row r="50" spans="1:13" ht="12.75">
      <c r="A50" s="82" t="s">
        <v>47</v>
      </c>
      <c r="C50" s="107"/>
      <c r="D50" s="107"/>
      <c r="F50" s="107"/>
      <c r="G50" s="124"/>
      <c r="H50" s="107"/>
      <c r="I50" s="104"/>
      <c r="J50" s="90"/>
      <c r="K50" s="90"/>
      <c r="L50" s="90"/>
      <c r="M50" s="90"/>
    </row>
    <row r="51" spans="1:9" ht="12.75">
      <c r="A51" s="125" t="s">
        <v>22</v>
      </c>
      <c r="B51" s="86"/>
      <c r="C51" s="88"/>
      <c r="D51" s="88"/>
      <c r="E51" s="86"/>
      <c r="F51" s="88"/>
      <c r="G51" s="88"/>
      <c r="H51" s="126">
        <v>4</v>
      </c>
      <c r="I51" s="76"/>
    </row>
    <row r="52" spans="1:9" ht="12.75">
      <c r="A52" s="110" t="s">
        <v>23</v>
      </c>
      <c r="B52" s="91"/>
      <c r="C52" s="93"/>
      <c r="D52" s="93"/>
      <c r="E52" s="91"/>
      <c r="F52" s="93"/>
      <c r="G52" s="93"/>
      <c r="H52" s="127">
        <v>16</v>
      </c>
      <c r="I52" s="76"/>
    </row>
    <row r="53" spans="1:9" ht="12.75">
      <c r="A53" s="110" t="s">
        <v>30</v>
      </c>
      <c r="B53" s="91"/>
      <c r="C53" s="93"/>
      <c r="D53" s="93"/>
      <c r="E53" s="91"/>
      <c r="F53" s="93"/>
      <c r="G53" s="93"/>
      <c r="H53" s="127">
        <v>4</v>
      </c>
      <c r="I53" s="76"/>
    </row>
    <row r="54" spans="1:13" ht="12.75">
      <c r="A54" s="128" t="s">
        <v>37</v>
      </c>
      <c r="B54" s="129"/>
      <c r="C54" s="130"/>
      <c r="D54" s="130"/>
      <c r="E54" s="129"/>
      <c r="F54" s="130"/>
      <c r="G54" s="130"/>
      <c r="H54" s="131">
        <v>30</v>
      </c>
      <c r="I54" s="90"/>
      <c r="J54" s="90"/>
      <c r="K54" s="90"/>
      <c r="L54" s="90"/>
      <c r="M54" s="90"/>
    </row>
    <row r="55" spans="1:9" ht="12.75">
      <c r="A55" s="110" t="s">
        <v>32</v>
      </c>
      <c r="B55" s="91"/>
      <c r="C55" s="93"/>
      <c r="D55" s="93"/>
      <c r="E55" s="91"/>
      <c r="F55" s="93"/>
      <c r="G55" s="93"/>
      <c r="H55" s="127">
        <v>4</v>
      </c>
      <c r="I55" s="76"/>
    </row>
    <row r="56" spans="1:9" ht="12.75">
      <c r="A56" s="111" t="s">
        <v>33</v>
      </c>
      <c r="C56" s="107"/>
      <c r="D56" s="107"/>
      <c r="F56" s="107"/>
      <c r="G56" s="107"/>
      <c r="H56" s="127">
        <v>4</v>
      </c>
      <c r="I56" s="76"/>
    </row>
    <row r="57" spans="1:9" ht="12.75">
      <c r="A57" s="110" t="s">
        <v>34</v>
      </c>
      <c r="B57" s="91"/>
      <c r="C57" s="93"/>
      <c r="D57" s="93"/>
      <c r="E57" s="91"/>
      <c r="F57" s="93"/>
      <c r="G57" s="93"/>
      <c r="H57" s="127">
        <v>3</v>
      </c>
      <c r="I57" s="76"/>
    </row>
    <row r="58" spans="1:9" ht="12.75">
      <c r="A58" s="111" t="s">
        <v>38</v>
      </c>
      <c r="C58" s="107"/>
      <c r="D58" s="107"/>
      <c r="F58" s="107"/>
      <c r="G58" s="107"/>
      <c r="H58" s="127">
        <v>6</v>
      </c>
      <c r="I58" s="76"/>
    </row>
    <row r="59" spans="1:9" ht="12.75">
      <c r="A59" s="110" t="s">
        <v>39</v>
      </c>
      <c r="B59" s="91"/>
      <c r="C59" s="93"/>
      <c r="D59" s="93"/>
      <c r="E59" s="91"/>
      <c r="F59" s="93"/>
      <c r="G59" s="93"/>
      <c r="H59" s="127">
        <v>8</v>
      </c>
      <c r="I59" s="76"/>
    </row>
    <row r="60" spans="1:13" ht="13.5" thickBot="1">
      <c r="A60" s="125" t="s">
        <v>20</v>
      </c>
      <c r="B60" s="86"/>
      <c r="C60" s="88"/>
      <c r="D60" s="88"/>
      <c r="E60" s="86"/>
      <c r="F60" s="88"/>
      <c r="G60" s="88"/>
      <c r="H60" s="132">
        <v>3</v>
      </c>
      <c r="I60" s="121"/>
      <c r="J60" s="121"/>
      <c r="K60" s="121"/>
      <c r="L60" s="121"/>
      <c r="M60" s="121"/>
    </row>
    <row r="61" spans="1:13" s="102" customFormat="1" ht="12.75">
      <c r="A61" s="102" t="s">
        <v>0</v>
      </c>
      <c r="B61" s="105"/>
      <c r="C61" s="105"/>
      <c r="D61" s="105"/>
      <c r="F61" s="106"/>
      <c r="G61" s="106"/>
      <c r="H61" s="106">
        <f>SUM(H51:H60)</f>
        <v>82</v>
      </c>
      <c r="I61" s="119"/>
      <c r="J61" s="99"/>
      <c r="K61" s="99"/>
      <c r="L61" s="99"/>
      <c r="M61" s="99"/>
    </row>
    <row r="62" spans="2:8" ht="12.75">
      <c r="B62" s="133" t="s">
        <v>56</v>
      </c>
      <c r="C62" s="133" t="s">
        <v>57</v>
      </c>
      <c r="F62" s="133" t="s">
        <v>58</v>
      </c>
      <c r="G62" s="134" t="s">
        <v>69</v>
      </c>
      <c r="H62" s="133" t="s">
        <v>59</v>
      </c>
    </row>
    <row r="63" spans="1:8" ht="12.75">
      <c r="A63" s="135" t="s">
        <v>41</v>
      </c>
      <c r="B63" s="136">
        <f>B15+B27</f>
        <v>415</v>
      </c>
      <c r="C63" s="136">
        <f>C15+C27</f>
        <v>6.916666666666667</v>
      </c>
      <c r="D63" s="136"/>
      <c r="E63" s="137"/>
      <c r="F63" s="138">
        <f>F15+F27+F36</f>
        <v>44.916666666666664</v>
      </c>
      <c r="G63" s="138">
        <f>G15+G27+G36+G49</f>
        <v>219.48916666666668</v>
      </c>
      <c r="H63" s="139">
        <f>H15+H27+H36+H49+H61</f>
        <v>2715.8700000000003</v>
      </c>
    </row>
    <row r="64" spans="1:8" ht="12.75">
      <c r="A64" s="102"/>
      <c r="B64" s="105"/>
      <c r="C64" s="105"/>
      <c r="D64" s="105"/>
      <c r="F64" s="102"/>
      <c r="G64" s="106"/>
      <c r="H64" s="106"/>
    </row>
    <row r="65" spans="1:8" ht="18">
      <c r="A65" s="140" t="s">
        <v>55</v>
      </c>
      <c r="B65" s="141" t="s">
        <v>71</v>
      </c>
      <c r="C65" s="142">
        <f>H63</f>
        <v>2715.8700000000003</v>
      </c>
      <c r="D65" s="141" t="s">
        <v>2</v>
      </c>
      <c r="F65" s="102"/>
      <c r="G65" s="106"/>
      <c r="H65" s="106"/>
    </row>
    <row r="66" ht="12.75"/>
    <row r="67" spans="1:7" ht="18">
      <c r="A67" s="140" t="s">
        <v>55</v>
      </c>
      <c r="B67" s="143" t="s">
        <v>74</v>
      </c>
      <c r="F67" s="144">
        <f>H63/42</f>
        <v>64.66357142857143</v>
      </c>
      <c r="G67" s="144" t="s">
        <v>2</v>
      </c>
    </row>
    <row r="68" ht="12.75"/>
    <row r="69" spans="1:8" ht="18">
      <c r="A69" s="140" t="s">
        <v>48</v>
      </c>
      <c r="B69" s="141" t="s">
        <v>71</v>
      </c>
      <c r="C69" s="142">
        <v>1660</v>
      </c>
      <c r="D69" s="141" t="s">
        <v>2</v>
      </c>
      <c r="H69" s="102"/>
    </row>
    <row r="70" spans="1:8" ht="18">
      <c r="A70" s="77" t="s">
        <v>75</v>
      </c>
      <c r="B70" s="77" t="s">
        <v>71</v>
      </c>
      <c r="C70" s="142">
        <f>C65-C69</f>
        <v>1055.8700000000003</v>
      </c>
      <c r="D70" s="141" t="s">
        <v>70</v>
      </c>
      <c r="F70" s="145">
        <f>C70/1680</f>
        <v>0.6284940476190478</v>
      </c>
      <c r="G70" s="146" t="s">
        <v>76</v>
      </c>
      <c r="H70" s="147"/>
    </row>
    <row r="71" spans="1:4" ht="18">
      <c r="A71" s="77" t="s">
        <v>75</v>
      </c>
      <c r="B71" s="77" t="s">
        <v>72</v>
      </c>
      <c r="C71" s="142">
        <f>C70/12</f>
        <v>87.98916666666669</v>
      </c>
      <c r="D71" s="141" t="s">
        <v>2</v>
      </c>
    </row>
    <row r="72" ht="12.75"/>
    <row r="73" spans="1:8" ht="12.75">
      <c r="A73" s="75" t="s">
        <v>52</v>
      </c>
      <c r="H73" s="106"/>
    </row>
    <row r="74" ht="12.75">
      <c r="A74" s="75" t="s">
        <v>53</v>
      </c>
    </row>
  </sheetData>
  <sheetProtection password="CF7A" sheet="1" selectLockedCells="1"/>
  <printOptions/>
  <pageMargins left="0.7" right="0.7" top="0.75" bottom="0.75" header="0.3" footer="0.3"/>
  <pageSetup fitToHeight="1" fitToWidth="1" horizontalDpi="600" verticalDpi="600" orientation="portrait" paperSize="9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zoomScalePageLayoutView="0" workbookViewId="0" topLeftCell="A1">
      <selection activeCell="B9" sqref="B9"/>
    </sheetView>
  </sheetViews>
  <sheetFormatPr defaultColWidth="11.421875" defaultRowHeight="12.75"/>
  <cols>
    <col min="1" max="1" width="50.7109375" style="0" customWidth="1"/>
    <col min="2" max="2" width="14.140625" style="0" customWidth="1"/>
    <col min="3" max="3" width="13.421875" style="0" customWidth="1"/>
    <col min="4" max="4" width="9.8515625" style="0" customWidth="1"/>
    <col min="5" max="5" width="7.8515625" style="0" customWidth="1"/>
    <col min="6" max="6" width="13.8515625" style="0" customWidth="1"/>
    <col min="7" max="7" width="13.421875" style="0" customWidth="1"/>
    <col min="8" max="8" width="12.57421875" style="0" customWidth="1"/>
    <col min="9" max="9" width="10.28125" style="4" hidden="1" customWidth="1"/>
    <col min="10" max="10" width="10.421875" style="2" customWidth="1"/>
    <col min="11" max="13" width="11.421875" style="2" customWidth="1"/>
  </cols>
  <sheetData>
    <row r="1" ht="12.75">
      <c r="I1" s="2"/>
    </row>
    <row r="2" ht="12.75">
      <c r="I2" s="2"/>
    </row>
    <row r="3" spans="1:9" ht="18">
      <c r="A3" s="17" t="s">
        <v>42</v>
      </c>
      <c r="I3" s="2"/>
    </row>
    <row r="4" spans="1:9" ht="18">
      <c r="A4" s="17"/>
      <c r="I4" s="2"/>
    </row>
    <row r="5" spans="2:13" ht="12.75">
      <c r="B5" s="33" t="s">
        <v>1</v>
      </c>
      <c r="C5" s="33" t="s">
        <v>1</v>
      </c>
      <c r="F5" s="33" t="s">
        <v>1</v>
      </c>
      <c r="G5" s="33" t="s">
        <v>1</v>
      </c>
      <c r="H5" s="33" t="s">
        <v>1</v>
      </c>
      <c r="I5" s="6"/>
      <c r="J5" s="6"/>
      <c r="K5" s="6"/>
      <c r="L5" s="6"/>
      <c r="M5" s="6"/>
    </row>
    <row r="6" spans="1:13" ht="12.75">
      <c r="A6" s="23" t="s">
        <v>61</v>
      </c>
      <c r="B6" s="33" t="s">
        <v>63</v>
      </c>
      <c r="C6" s="33" t="s">
        <v>63</v>
      </c>
      <c r="F6" s="33" t="s">
        <v>66</v>
      </c>
      <c r="G6" s="33" t="s">
        <v>67</v>
      </c>
      <c r="H6" s="33" t="s">
        <v>68</v>
      </c>
      <c r="I6" s="6"/>
      <c r="J6" s="6"/>
      <c r="K6" s="6"/>
      <c r="L6" s="6"/>
      <c r="M6" s="6"/>
    </row>
    <row r="7" spans="2:13" ht="12.75">
      <c r="B7" s="33" t="s">
        <v>62</v>
      </c>
      <c r="C7" s="33" t="s">
        <v>64</v>
      </c>
      <c r="F7" s="45" t="s">
        <v>65</v>
      </c>
      <c r="G7" s="45" t="s">
        <v>65</v>
      </c>
      <c r="H7" s="45" t="s">
        <v>65</v>
      </c>
      <c r="I7" s="6"/>
      <c r="J7" s="6"/>
      <c r="K7" s="6"/>
      <c r="L7" s="6"/>
      <c r="M7" s="6"/>
    </row>
    <row r="8" spans="1:13" ht="12.75">
      <c r="A8" s="18" t="s">
        <v>43</v>
      </c>
      <c r="B8" s="32"/>
      <c r="C8" s="32"/>
      <c r="F8" s="32"/>
      <c r="G8" s="32"/>
      <c r="H8" s="31"/>
      <c r="I8" s="7"/>
      <c r="J8" s="7"/>
      <c r="K8" s="7"/>
      <c r="L8" s="7"/>
      <c r="M8" s="7"/>
    </row>
    <row r="9" spans="1:13" ht="12.75">
      <c r="A9" s="38" t="s">
        <v>3</v>
      </c>
      <c r="B9" s="39">
        <v>60</v>
      </c>
      <c r="C9" s="40">
        <f>B9/60</f>
        <v>1</v>
      </c>
      <c r="D9" s="38"/>
      <c r="E9" s="38"/>
      <c r="F9" s="40">
        <f>C9*7</f>
        <v>7</v>
      </c>
      <c r="G9" s="40">
        <f>F9*4.33</f>
        <v>30.310000000000002</v>
      </c>
      <c r="H9" s="41">
        <f>G9*12</f>
        <v>363.72</v>
      </c>
      <c r="I9" s="3"/>
      <c r="J9" s="3"/>
      <c r="K9" s="3"/>
      <c r="L9" s="3"/>
      <c r="M9" s="3"/>
    </row>
    <row r="10" spans="1:13" ht="12.75">
      <c r="A10" s="25" t="s">
        <v>50</v>
      </c>
      <c r="B10" s="42">
        <v>10</v>
      </c>
      <c r="C10" s="43">
        <f>B10/60</f>
        <v>0.16666666666666666</v>
      </c>
      <c r="D10" s="25"/>
      <c r="E10" s="25"/>
      <c r="F10" s="43">
        <f>C10*7</f>
        <v>1.1666666666666665</v>
      </c>
      <c r="G10" s="43">
        <f>F10*4.33</f>
        <v>5.051666666666666</v>
      </c>
      <c r="H10" s="44">
        <f>G10*12</f>
        <v>60.61999999999999</v>
      </c>
      <c r="I10" s="3"/>
      <c r="J10" s="3"/>
      <c r="K10" s="3"/>
      <c r="L10" s="3"/>
      <c r="M10" s="3"/>
    </row>
    <row r="11" spans="1:13" ht="12.75">
      <c r="A11" s="25" t="s">
        <v>4</v>
      </c>
      <c r="B11" s="42">
        <v>60</v>
      </c>
      <c r="C11" s="43">
        <f>B11/60</f>
        <v>1</v>
      </c>
      <c r="D11" s="25"/>
      <c r="E11" s="25"/>
      <c r="F11" s="43">
        <f>C11*7</f>
        <v>7</v>
      </c>
      <c r="G11" s="43">
        <f>F11*4.33</f>
        <v>30.310000000000002</v>
      </c>
      <c r="H11" s="44">
        <f>G11*12</f>
        <v>363.72</v>
      </c>
      <c r="I11" s="3"/>
      <c r="J11" s="3"/>
      <c r="K11" s="3"/>
      <c r="L11" s="3"/>
      <c r="M11" s="3"/>
    </row>
    <row r="12" spans="1:13" ht="12.75">
      <c r="A12" s="38" t="s">
        <v>8</v>
      </c>
      <c r="B12" s="39">
        <v>15</v>
      </c>
      <c r="C12" s="40">
        <f>B12/60</f>
        <v>0.25</v>
      </c>
      <c r="D12" s="38"/>
      <c r="E12" s="38"/>
      <c r="F12" s="40">
        <f>C12*7</f>
        <v>1.75</v>
      </c>
      <c r="G12" s="40">
        <f>F12*4.33</f>
        <v>7.577500000000001</v>
      </c>
      <c r="H12" s="41">
        <f>G12*12</f>
        <v>90.93</v>
      </c>
      <c r="I12" s="3"/>
      <c r="J12" s="3"/>
      <c r="K12" s="3"/>
      <c r="L12" s="3"/>
      <c r="M12" s="3"/>
    </row>
    <row r="13" spans="1:13" ht="13.5" thickBot="1">
      <c r="A13" s="25" t="s">
        <v>40</v>
      </c>
      <c r="B13" s="34"/>
      <c r="C13" s="26">
        <f>B13/60</f>
        <v>0</v>
      </c>
      <c r="D13" s="62"/>
      <c r="E13" s="62"/>
      <c r="F13" s="26">
        <f>C13*7</f>
        <v>0</v>
      </c>
      <c r="G13" s="26">
        <f>F13*4.33</f>
        <v>0</v>
      </c>
      <c r="H13" s="27">
        <f>G13*12</f>
        <v>0</v>
      </c>
      <c r="I13" s="3"/>
      <c r="J13" s="3"/>
      <c r="K13" s="3"/>
      <c r="L13" s="3"/>
      <c r="M13" s="3"/>
    </row>
    <row r="14" spans="1:13" s="12" customFormat="1" ht="12.75">
      <c r="A14" s="15" t="s">
        <v>0</v>
      </c>
      <c r="B14" s="29">
        <f>SUM(B9:B13)</f>
        <v>145</v>
      </c>
      <c r="C14" s="29">
        <f>SUM(C9:C13)</f>
        <v>2.416666666666667</v>
      </c>
      <c r="D14" s="15"/>
      <c r="E14" s="15"/>
      <c r="F14" s="30">
        <f>SUM(F9:F13)</f>
        <v>16.916666666666664</v>
      </c>
      <c r="G14" s="30">
        <f>SUM(G9:G13)</f>
        <v>73.24916666666667</v>
      </c>
      <c r="H14" s="30">
        <f>SUM(H9:H13)</f>
        <v>878.99</v>
      </c>
      <c r="I14" s="15"/>
      <c r="J14" s="15"/>
      <c r="K14" s="15"/>
      <c r="L14" s="15"/>
      <c r="M14" s="15"/>
    </row>
    <row r="15" ht="12.75">
      <c r="A15" s="18" t="s">
        <v>44</v>
      </c>
    </row>
    <row r="16" spans="1:13" ht="12.75">
      <c r="A16" s="38" t="s">
        <v>5</v>
      </c>
      <c r="B16" s="39">
        <v>30</v>
      </c>
      <c r="C16" s="40">
        <f aca="true" t="shared" si="0" ref="C16:C25">B16/60</f>
        <v>0.5</v>
      </c>
      <c r="D16" s="38"/>
      <c r="E16" s="38"/>
      <c r="F16" s="40">
        <f aca="true" t="shared" si="1" ref="F16:F25">C16*5</f>
        <v>2.5</v>
      </c>
      <c r="G16" s="40">
        <f aca="true" t="shared" si="2" ref="G16:G25">F16*4.33</f>
        <v>10.825</v>
      </c>
      <c r="H16" s="41">
        <f aca="true" t="shared" si="3" ref="H16:H25">G16*12</f>
        <v>129.89999999999998</v>
      </c>
      <c r="I16" s="3"/>
      <c r="J16" s="3"/>
      <c r="K16" s="3"/>
      <c r="L16" s="3"/>
      <c r="M16" s="3"/>
    </row>
    <row r="17" spans="1:13" ht="12.75">
      <c r="A17" s="25" t="s">
        <v>9</v>
      </c>
      <c r="B17" s="42">
        <v>60</v>
      </c>
      <c r="C17" s="43">
        <f t="shared" si="0"/>
        <v>1</v>
      </c>
      <c r="D17" s="25"/>
      <c r="E17" s="25"/>
      <c r="F17" s="43">
        <f t="shared" si="1"/>
        <v>5</v>
      </c>
      <c r="G17" s="43">
        <f t="shared" si="2"/>
        <v>21.65</v>
      </c>
      <c r="H17" s="41">
        <f t="shared" si="3"/>
        <v>259.79999999999995</v>
      </c>
      <c r="I17" s="3"/>
      <c r="J17" s="3"/>
      <c r="K17" s="3"/>
      <c r="L17" s="3"/>
      <c r="M17" s="3"/>
    </row>
    <row r="18" spans="1:13" ht="12.75">
      <c r="A18" s="25" t="s">
        <v>36</v>
      </c>
      <c r="B18" s="42">
        <v>10</v>
      </c>
      <c r="C18" s="43">
        <f t="shared" si="0"/>
        <v>0.16666666666666666</v>
      </c>
      <c r="D18" s="25"/>
      <c r="E18" s="25"/>
      <c r="F18" s="43">
        <f t="shared" si="1"/>
        <v>0.8333333333333333</v>
      </c>
      <c r="G18" s="43">
        <f t="shared" si="2"/>
        <v>3.608333333333333</v>
      </c>
      <c r="H18" s="41">
        <f t="shared" si="3"/>
        <v>43.3</v>
      </c>
      <c r="I18" s="3"/>
      <c r="J18" s="3"/>
      <c r="K18" s="3"/>
      <c r="L18" s="3"/>
      <c r="M18" s="3"/>
    </row>
    <row r="19" spans="1:13" ht="12.75">
      <c r="A19" s="25" t="s">
        <v>51</v>
      </c>
      <c r="B19" s="42">
        <v>10</v>
      </c>
      <c r="C19" s="43">
        <f t="shared" si="0"/>
        <v>0.16666666666666666</v>
      </c>
      <c r="D19" s="25"/>
      <c r="E19" s="25"/>
      <c r="F19" s="43">
        <f t="shared" si="1"/>
        <v>0.8333333333333333</v>
      </c>
      <c r="G19" s="43">
        <f t="shared" si="2"/>
        <v>3.608333333333333</v>
      </c>
      <c r="H19" s="41">
        <f t="shared" si="3"/>
        <v>43.3</v>
      </c>
      <c r="I19" s="5"/>
      <c r="J19" s="3"/>
      <c r="K19" s="3"/>
      <c r="L19" s="3"/>
      <c r="M19" s="3"/>
    </row>
    <row r="20" spans="1:13" ht="12.75">
      <c r="A20" s="25" t="s">
        <v>27</v>
      </c>
      <c r="B20" s="42"/>
      <c r="C20" s="43">
        <f t="shared" si="0"/>
        <v>0</v>
      </c>
      <c r="D20" s="25"/>
      <c r="E20" s="25"/>
      <c r="F20" s="43">
        <f t="shared" si="1"/>
        <v>0</v>
      </c>
      <c r="G20" s="43">
        <f t="shared" si="2"/>
        <v>0</v>
      </c>
      <c r="H20" s="41">
        <f t="shared" si="3"/>
        <v>0</v>
      </c>
      <c r="I20" s="5"/>
      <c r="J20" s="3"/>
      <c r="K20" s="3"/>
      <c r="L20" s="3"/>
      <c r="M20" s="3"/>
    </row>
    <row r="21" spans="1:13" ht="12.75">
      <c r="A21" s="25" t="s">
        <v>10</v>
      </c>
      <c r="B21" s="42">
        <v>60</v>
      </c>
      <c r="C21" s="43">
        <f t="shared" si="0"/>
        <v>1</v>
      </c>
      <c r="D21" s="25"/>
      <c r="E21" s="25"/>
      <c r="F21" s="43">
        <f t="shared" si="1"/>
        <v>5</v>
      </c>
      <c r="G21" s="43">
        <f t="shared" si="2"/>
        <v>21.65</v>
      </c>
      <c r="H21" s="41">
        <f t="shared" si="3"/>
        <v>259.79999999999995</v>
      </c>
      <c r="I21" s="5"/>
      <c r="J21" s="3"/>
      <c r="K21" s="3"/>
      <c r="L21" s="3"/>
      <c r="M21" s="3"/>
    </row>
    <row r="22" spans="1:13" ht="12.75">
      <c r="A22" s="25" t="s">
        <v>16</v>
      </c>
      <c r="B22" s="42">
        <v>30</v>
      </c>
      <c r="C22" s="43">
        <f t="shared" si="0"/>
        <v>0.5</v>
      </c>
      <c r="D22" s="25"/>
      <c r="E22" s="25"/>
      <c r="F22" s="43">
        <f t="shared" si="1"/>
        <v>2.5</v>
      </c>
      <c r="G22" s="43">
        <f t="shared" si="2"/>
        <v>10.825</v>
      </c>
      <c r="H22" s="41">
        <f t="shared" si="3"/>
        <v>129.89999999999998</v>
      </c>
      <c r="I22" s="5"/>
      <c r="J22" s="3"/>
      <c r="K22" s="3"/>
      <c r="L22" s="3"/>
      <c r="M22" s="3"/>
    </row>
    <row r="23" spans="1:13" ht="12.75">
      <c r="A23" s="25" t="s">
        <v>14</v>
      </c>
      <c r="B23" s="42">
        <v>30</v>
      </c>
      <c r="C23" s="43">
        <f t="shared" si="0"/>
        <v>0.5</v>
      </c>
      <c r="D23" s="25"/>
      <c r="E23" s="25"/>
      <c r="F23" s="43">
        <f t="shared" si="1"/>
        <v>2.5</v>
      </c>
      <c r="G23" s="43">
        <f t="shared" si="2"/>
        <v>10.825</v>
      </c>
      <c r="H23" s="41">
        <f t="shared" si="3"/>
        <v>129.89999999999998</v>
      </c>
      <c r="I23" s="5"/>
      <c r="J23" s="3"/>
      <c r="K23" s="3"/>
      <c r="L23" s="3"/>
      <c r="M23" s="3"/>
    </row>
    <row r="24" spans="1:13" ht="12.75">
      <c r="A24" s="25" t="s">
        <v>15</v>
      </c>
      <c r="B24" s="42">
        <v>10</v>
      </c>
      <c r="C24" s="43">
        <f t="shared" si="0"/>
        <v>0.16666666666666666</v>
      </c>
      <c r="D24" s="25"/>
      <c r="E24" s="25"/>
      <c r="F24" s="43">
        <f t="shared" si="1"/>
        <v>0.8333333333333333</v>
      </c>
      <c r="G24" s="43">
        <f t="shared" si="2"/>
        <v>3.608333333333333</v>
      </c>
      <c r="H24" s="41">
        <f t="shared" si="3"/>
        <v>43.3</v>
      </c>
      <c r="I24" s="5"/>
      <c r="J24" s="3"/>
      <c r="K24" s="3"/>
      <c r="L24" s="3"/>
      <c r="M24" s="3"/>
    </row>
    <row r="25" spans="1:9" ht="12" customHeight="1" thickBot="1">
      <c r="A25" s="2" t="s">
        <v>25</v>
      </c>
      <c r="B25" s="34">
        <v>30</v>
      </c>
      <c r="C25" s="26">
        <f t="shared" si="0"/>
        <v>0.5</v>
      </c>
      <c r="D25" s="62"/>
      <c r="E25" s="62"/>
      <c r="F25" s="26">
        <f t="shared" si="1"/>
        <v>2.5</v>
      </c>
      <c r="G25" s="26">
        <f t="shared" si="2"/>
        <v>10.825</v>
      </c>
      <c r="H25" s="27">
        <f t="shared" si="3"/>
        <v>129.89999999999998</v>
      </c>
      <c r="I25" s="2"/>
    </row>
    <row r="26" spans="1:9" ht="12.75">
      <c r="A26" s="12" t="s">
        <v>0</v>
      </c>
      <c r="B26" s="13">
        <f>SUM(B16:B25)</f>
        <v>270</v>
      </c>
      <c r="C26" s="13">
        <f>SUM(C16:C25)</f>
        <v>4.5</v>
      </c>
      <c r="D26" s="12"/>
      <c r="E26" s="12"/>
      <c r="F26" s="16">
        <f>C26*5</f>
        <v>22.5</v>
      </c>
      <c r="G26" s="16">
        <f>SUM(G16:G25)</f>
        <v>97.425</v>
      </c>
      <c r="H26" s="16">
        <f>SUM(H16:H25)</f>
        <v>1169.1</v>
      </c>
      <c r="I26" s="2"/>
    </row>
    <row r="27" spans="1:13" ht="12.75">
      <c r="A27" s="18" t="s">
        <v>45</v>
      </c>
      <c r="C27" s="1"/>
      <c r="G27" s="1"/>
      <c r="H27" s="1"/>
      <c r="I27" s="5"/>
      <c r="J27" s="3"/>
      <c r="K27" s="3"/>
      <c r="L27" s="3"/>
      <c r="M27" s="3"/>
    </row>
    <row r="28" spans="1:13" ht="12.75">
      <c r="A28" s="38" t="s">
        <v>13</v>
      </c>
      <c r="B28" s="38"/>
      <c r="C28" s="40"/>
      <c r="D28" s="38"/>
      <c r="E28" s="38"/>
      <c r="F28" s="46">
        <v>1</v>
      </c>
      <c r="G28" s="40">
        <f>F28*4.33</f>
        <v>4.33</v>
      </c>
      <c r="H28" s="41">
        <f>G28*12</f>
        <v>51.96</v>
      </c>
      <c r="I28" s="3"/>
      <c r="J28" s="3"/>
      <c r="K28" s="3"/>
      <c r="L28" s="3"/>
      <c r="M28" s="3"/>
    </row>
    <row r="29" spans="1:13" ht="12.75">
      <c r="A29" s="38" t="s">
        <v>11</v>
      </c>
      <c r="B29" s="38"/>
      <c r="C29" s="40"/>
      <c r="D29" s="38"/>
      <c r="E29" s="38"/>
      <c r="F29" s="46">
        <v>1</v>
      </c>
      <c r="G29" s="40">
        <f>F29*4.33</f>
        <v>4.33</v>
      </c>
      <c r="H29" s="44">
        <f>G29*12</f>
        <v>51.96</v>
      </c>
      <c r="I29" s="3"/>
      <c r="J29" s="3"/>
      <c r="K29" s="3"/>
      <c r="L29" s="3"/>
      <c r="M29" s="3"/>
    </row>
    <row r="30" spans="1:13" ht="12.75">
      <c r="A30" s="25" t="s">
        <v>6</v>
      </c>
      <c r="B30" s="25"/>
      <c r="C30" s="43"/>
      <c r="D30" s="25"/>
      <c r="E30" s="25"/>
      <c r="F30" s="47">
        <v>2</v>
      </c>
      <c r="G30" s="43">
        <f>F30*4.33</f>
        <v>8.66</v>
      </c>
      <c r="H30" s="44">
        <f>G30*12</f>
        <v>103.92</v>
      </c>
      <c r="I30" s="3"/>
      <c r="J30" s="3"/>
      <c r="K30" s="3"/>
      <c r="L30" s="3"/>
      <c r="M30" s="3"/>
    </row>
    <row r="31" spans="1:13" ht="12.75">
      <c r="A31" s="25" t="s">
        <v>29</v>
      </c>
      <c r="B31" s="25"/>
      <c r="C31" s="43"/>
      <c r="D31" s="25"/>
      <c r="E31" s="25"/>
      <c r="F31" s="47">
        <v>1</v>
      </c>
      <c r="G31" s="43">
        <f>F31*4.33</f>
        <v>4.33</v>
      </c>
      <c r="H31" s="44">
        <f>G31*12</f>
        <v>51.96</v>
      </c>
      <c r="I31" s="3"/>
      <c r="J31" s="3"/>
      <c r="K31" s="3"/>
      <c r="L31" s="3"/>
      <c r="M31" s="3"/>
    </row>
    <row r="32" spans="1:9" ht="12.75">
      <c r="A32" s="48" t="s">
        <v>28</v>
      </c>
      <c r="B32" s="25"/>
      <c r="C32" s="43"/>
      <c r="D32" s="25"/>
      <c r="E32" s="25"/>
      <c r="F32" s="47">
        <v>0.5</v>
      </c>
      <c r="G32" s="43">
        <f>F32*4.33</f>
        <v>2.165</v>
      </c>
      <c r="H32" s="44">
        <f>G32*12</f>
        <v>25.98</v>
      </c>
      <c r="I32" s="2"/>
    </row>
    <row r="33" spans="1:8" ht="12.75">
      <c r="A33" s="10"/>
      <c r="C33" s="1"/>
      <c r="F33" s="19"/>
      <c r="G33" s="1"/>
      <c r="H33" s="20"/>
    </row>
    <row r="34" spans="1:13" s="12" customFormat="1" ht="13.5" thickBot="1">
      <c r="A34" s="52" t="s">
        <v>49</v>
      </c>
      <c r="B34" s="53"/>
      <c r="C34" s="53"/>
      <c r="D34" s="52"/>
      <c r="E34" s="52"/>
      <c r="F34" s="35">
        <v>0</v>
      </c>
      <c r="G34" s="28">
        <f>F34*4.33</f>
        <v>0</v>
      </c>
      <c r="H34" s="59">
        <f>G34*12</f>
        <v>0</v>
      </c>
      <c r="I34" s="15"/>
      <c r="J34" s="15"/>
      <c r="K34" s="15"/>
      <c r="L34" s="15"/>
      <c r="M34" s="15"/>
    </row>
    <row r="35" spans="1:13" s="12" customFormat="1" ht="12.75">
      <c r="A35" s="12" t="s">
        <v>0</v>
      </c>
      <c r="B35" s="13"/>
      <c r="C35" s="13"/>
      <c r="F35" s="16">
        <f>SUM(F28:F34)</f>
        <v>5.5</v>
      </c>
      <c r="G35" s="16">
        <f>SUM(G28:G34)</f>
        <v>23.814999999999998</v>
      </c>
      <c r="H35" s="16">
        <f>SUM(H28:H34)</f>
        <v>285.78000000000003</v>
      </c>
      <c r="I35" s="14"/>
      <c r="J35" s="15"/>
      <c r="K35" s="15"/>
      <c r="L35" s="15"/>
      <c r="M35" s="15"/>
    </row>
    <row r="36" ht="12.75">
      <c r="A36" s="18" t="s">
        <v>46</v>
      </c>
    </row>
    <row r="37" spans="1:13" ht="12.75">
      <c r="A37" s="38" t="s">
        <v>18</v>
      </c>
      <c r="B37" s="38"/>
      <c r="C37" s="40"/>
      <c r="D37" s="40"/>
      <c r="E37" s="38"/>
      <c r="F37" s="40"/>
      <c r="G37" s="46">
        <v>1</v>
      </c>
      <c r="H37" s="41">
        <f aca="true" t="shared" si="4" ref="H37:H47">G37*12</f>
        <v>12</v>
      </c>
      <c r="I37" s="3"/>
      <c r="J37" s="3"/>
      <c r="K37" s="3"/>
      <c r="L37" s="3"/>
      <c r="M37" s="3"/>
    </row>
    <row r="38" spans="1:13" ht="12.75">
      <c r="A38" s="48" t="s">
        <v>19</v>
      </c>
      <c r="B38" s="25"/>
      <c r="C38" s="43"/>
      <c r="D38" s="43"/>
      <c r="E38" s="25"/>
      <c r="F38" s="43"/>
      <c r="G38" s="47">
        <v>1</v>
      </c>
      <c r="H38" s="44">
        <f t="shared" si="4"/>
        <v>12</v>
      </c>
      <c r="I38" s="8"/>
      <c r="J38" s="8"/>
      <c r="K38" s="8"/>
      <c r="L38" s="8"/>
      <c r="M38" s="8"/>
    </row>
    <row r="39" spans="1:9" ht="12.75">
      <c r="A39" s="48" t="s">
        <v>31</v>
      </c>
      <c r="B39" s="25"/>
      <c r="C39" s="43"/>
      <c r="D39" s="43"/>
      <c r="E39" s="25"/>
      <c r="F39" s="43"/>
      <c r="G39" s="47">
        <v>4</v>
      </c>
      <c r="H39" s="44">
        <f t="shared" si="4"/>
        <v>48</v>
      </c>
      <c r="I39" s="2"/>
    </row>
    <row r="40" spans="1:13" ht="12.75">
      <c r="A40" s="48" t="s">
        <v>21</v>
      </c>
      <c r="B40" s="25"/>
      <c r="C40" s="43"/>
      <c r="D40" s="43"/>
      <c r="E40" s="25"/>
      <c r="F40" s="43"/>
      <c r="G40" s="47">
        <v>1</v>
      </c>
      <c r="H40" s="44">
        <f t="shared" si="4"/>
        <v>12</v>
      </c>
      <c r="I40" s="9"/>
      <c r="J40" s="9"/>
      <c r="K40" s="9"/>
      <c r="L40" s="9"/>
      <c r="M40" s="9"/>
    </row>
    <row r="41" spans="1:13" ht="12.75">
      <c r="A41" s="25" t="s">
        <v>17</v>
      </c>
      <c r="B41" s="25"/>
      <c r="C41" s="43"/>
      <c r="D41" s="43"/>
      <c r="E41" s="25"/>
      <c r="F41" s="43"/>
      <c r="G41" s="47">
        <v>3</v>
      </c>
      <c r="H41" s="44">
        <f t="shared" si="4"/>
        <v>36</v>
      </c>
      <c r="I41" s="3"/>
      <c r="J41" s="3"/>
      <c r="K41" s="3"/>
      <c r="L41" s="3"/>
      <c r="M41" s="3"/>
    </row>
    <row r="42" spans="1:13" ht="12.75">
      <c r="A42" s="25" t="s">
        <v>24</v>
      </c>
      <c r="B42" s="25"/>
      <c r="C42" s="43"/>
      <c r="D42" s="43"/>
      <c r="E42" s="25"/>
      <c r="F42" s="43"/>
      <c r="G42" s="47">
        <v>3</v>
      </c>
      <c r="H42" s="44">
        <f t="shared" si="4"/>
        <v>36</v>
      </c>
      <c r="I42" s="3"/>
      <c r="J42" s="3"/>
      <c r="K42" s="3"/>
      <c r="L42" s="3"/>
      <c r="M42" s="3"/>
    </row>
    <row r="43" spans="1:13" ht="12.75">
      <c r="A43" s="25" t="s">
        <v>12</v>
      </c>
      <c r="B43" s="25"/>
      <c r="C43" s="43"/>
      <c r="D43" s="43"/>
      <c r="E43" s="25"/>
      <c r="F43" s="43"/>
      <c r="G43" s="47">
        <v>3</v>
      </c>
      <c r="H43" s="44">
        <f t="shared" si="4"/>
        <v>36</v>
      </c>
      <c r="I43" s="3"/>
      <c r="J43" s="3"/>
      <c r="K43" s="3"/>
      <c r="L43" s="3"/>
      <c r="M43" s="3"/>
    </row>
    <row r="44" spans="1:13" ht="12.75">
      <c r="A44" s="25" t="s">
        <v>7</v>
      </c>
      <c r="B44" s="25"/>
      <c r="C44" s="43"/>
      <c r="D44" s="43"/>
      <c r="E44" s="25"/>
      <c r="F44" s="43"/>
      <c r="G44" s="47">
        <v>1</v>
      </c>
      <c r="H44" s="44">
        <f t="shared" si="4"/>
        <v>12</v>
      </c>
      <c r="I44" s="3"/>
      <c r="J44" s="3"/>
      <c r="K44" s="3"/>
      <c r="L44" s="3"/>
      <c r="M44" s="3"/>
    </row>
    <row r="45" spans="1:13" ht="12.75">
      <c r="A45" s="25" t="s">
        <v>26</v>
      </c>
      <c r="B45" s="25"/>
      <c r="C45" s="43"/>
      <c r="D45" s="43"/>
      <c r="E45" s="25"/>
      <c r="F45" s="43"/>
      <c r="G45" s="47">
        <v>1</v>
      </c>
      <c r="H45" s="44">
        <f t="shared" si="4"/>
        <v>12</v>
      </c>
      <c r="I45" s="3"/>
      <c r="J45" s="3"/>
      <c r="K45" s="3"/>
      <c r="L45" s="3"/>
      <c r="M45" s="3"/>
    </row>
    <row r="46" spans="1:13" ht="12.75">
      <c r="A46" t="s">
        <v>54</v>
      </c>
      <c r="C46" s="1"/>
      <c r="D46" s="1"/>
      <c r="F46" s="1"/>
      <c r="G46" s="47">
        <v>4</v>
      </c>
      <c r="H46" s="44">
        <f t="shared" si="4"/>
        <v>48</v>
      </c>
      <c r="I46" s="3"/>
      <c r="J46" s="3"/>
      <c r="K46" s="3"/>
      <c r="L46" s="3"/>
      <c r="M46" s="3"/>
    </row>
    <row r="47" spans="1:13" ht="13.5" thickBot="1">
      <c r="A47" s="38" t="s">
        <v>35</v>
      </c>
      <c r="B47" s="38"/>
      <c r="C47" s="40"/>
      <c r="D47" s="40"/>
      <c r="E47" s="38"/>
      <c r="F47" s="40"/>
      <c r="G47" s="36">
        <v>3</v>
      </c>
      <c r="H47" s="58">
        <f t="shared" si="4"/>
        <v>36</v>
      </c>
      <c r="I47" s="3"/>
      <c r="J47" s="3"/>
      <c r="K47" s="3"/>
      <c r="L47" s="3"/>
      <c r="M47" s="3"/>
    </row>
    <row r="48" spans="1:13" s="12" customFormat="1" ht="12.75">
      <c r="A48" s="12" t="s">
        <v>0</v>
      </c>
      <c r="B48" s="13"/>
      <c r="C48" s="13"/>
      <c r="D48" s="13"/>
      <c r="F48" s="16"/>
      <c r="G48" s="16">
        <f>SUM(G37:G47)</f>
        <v>25</v>
      </c>
      <c r="H48" s="16">
        <f>SUM(H37:H47)</f>
        <v>300</v>
      </c>
      <c r="I48" s="14"/>
      <c r="J48" s="15"/>
      <c r="K48" s="15"/>
      <c r="L48" s="15"/>
      <c r="M48" s="15"/>
    </row>
    <row r="49" spans="1:13" ht="12.75">
      <c r="A49" s="18" t="s">
        <v>47</v>
      </c>
      <c r="C49" s="1"/>
      <c r="D49" s="1"/>
      <c r="F49" s="1"/>
      <c r="G49" s="11"/>
      <c r="H49" s="1"/>
      <c r="I49" s="5"/>
      <c r="J49" s="3"/>
      <c r="K49" s="3"/>
      <c r="L49" s="3"/>
      <c r="M49" s="3"/>
    </row>
    <row r="50" spans="1:9" ht="12.75">
      <c r="A50" s="49" t="s">
        <v>22</v>
      </c>
      <c r="B50" s="38"/>
      <c r="C50" s="40"/>
      <c r="D50" s="40"/>
      <c r="E50" s="38"/>
      <c r="F50" s="40"/>
      <c r="G50" s="40"/>
      <c r="H50" s="54">
        <v>4</v>
      </c>
      <c r="I50" s="2"/>
    </row>
    <row r="51" spans="1:9" ht="12.75">
      <c r="A51" s="48" t="s">
        <v>23</v>
      </c>
      <c r="B51" s="25"/>
      <c r="C51" s="43"/>
      <c r="D51" s="43"/>
      <c r="E51" s="25"/>
      <c r="F51" s="43"/>
      <c r="G51" s="43"/>
      <c r="H51" s="55">
        <v>16</v>
      </c>
      <c r="I51" s="2"/>
    </row>
    <row r="52" spans="1:9" ht="12.75">
      <c r="A52" s="48" t="s">
        <v>30</v>
      </c>
      <c r="B52" s="25"/>
      <c r="C52" s="43"/>
      <c r="D52" s="43"/>
      <c r="E52" s="25"/>
      <c r="F52" s="43"/>
      <c r="G52" s="43"/>
      <c r="H52" s="55">
        <v>4</v>
      </c>
      <c r="I52" s="2"/>
    </row>
    <row r="53" spans="1:13" ht="12.75">
      <c r="A53" s="57" t="s">
        <v>37</v>
      </c>
      <c r="B53" s="50"/>
      <c r="C53" s="51"/>
      <c r="D53" s="51"/>
      <c r="E53" s="50"/>
      <c r="F53" s="51"/>
      <c r="G53" s="51"/>
      <c r="H53" s="56">
        <v>30</v>
      </c>
      <c r="I53" s="3"/>
      <c r="J53" s="3"/>
      <c r="K53" s="3"/>
      <c r="L53" s="3"/>
      <c r="M53" s="3"/>
    </row>
    <row r="54" spans="1:9" ht="12.75">
      <c r="A54" s="48" t="s">
        <v>32</v>
      </c>
      <c r="B54" s="25"/>
      <c r="C54" s="43"/>
      <c r="D54" s="43"/>
      <c r="E54" s="25"/>
      <c r="F54" s="43"/>
      <c r="G54" s="43"/>
      <c r="H54" s="55">
        <v>4</v>
      </c>
      <c r="I54" s="2"/>
    </row>
    <row r="55" spans="1:9" ht="12.75">
      <c r="A55" s="10" t="s">
        <v>33</v>
      </c>
      <c r="C55" s="1"/>
      <c r="D55" s="1"/>
      <c r="F55" s="1"/>
      <c r="G55" s="1"/>
      <c r="H55" s="55">
        <v>4</v>
      </c>
      <c r="I55" s="2"/>
    </row>
    <row r="56" spans="1:9" ht="12.75">
      <c r="A56" s="48" t="s">
        <v>34</v>
      </c>
      <c r="B56" s="25"/>
      <c r="C56" s="43"/>
      <c r="D56" s="43"/>
      <c r="E56" s="25"/>
      <c r="F56" s="43"/>
      <c r="G56" s="43"/>
      <c r="H56" s="55">
        <v>3</v>
      </c>
      <c r="I56" s="2"/>
    </row>
    <row r="57" spans="1:9" ht="12.75">
      <c r="A57" s="10" t="s">
        <v>38</v>
      </c>
      <c r="C57" s="1"/>
      <c r="D57" s="1"/>
      <c r="F57" s="1"/>
      <c r="G57" s="1"/>
      <c r="H57" s="55">
        <v>6</v>
      </c>
      <c r="I57" s="2"/>
    </row>
    <row r="58" spans="1:9" ht="12.75">
      <c r="A58" s="48" t="s">
        <v>39</v>
      </c>
      <c r="B58" s="25"/>
      <c r="C58" s="43"/>
      <c r="D58" s="43"/>
      <c r="E58" s="25"/>
      <c r="F58" s="43"/>
      <c r="G58" s="43"/>
      <c r="H58" s="55">
        <v>8</v>
      </c>
      <c r="I58" s="2"/>
    </row>
    <row r="59" spans="1:13" ht="13.5" thickBot="1">
      <c r="A59" s="49" t="s">
        <v>20</v>
      </c>
      <c r="B59" s="38"/>
      <c r="C59" s="40"/>
      <c r="D59" s="40"/>
      <c r="E59" s="38"/>
      <c r="F59" s="40"/>
      <c r="G59" s="40"/>
      <c r="H59" s="37">
        <v>3</v>
      </c>
      <c r="I59" s="9"/>
      <c r="J59" s="9"/>
      <c r="K59" s="9"/>
      <c r="L59" s="9"/>
      <c r="M59" s="9"/>
    </row>
    <row r="60" spans="1:13" s="12" customFormat="1" ht="12.75">
      <c r="A60" s="12" t="s">
        <v>0</v>
      </c>
      <c r="B60" s="13"/>
      <c r="C60" s="13"/>
      <c r="D60" s="13"/>
      <c r="F60" s="16"/>
      <c r="G60" s="16"/>
      <c r="H60" s="16">
        <f>SUM(H50:H59)</f>
        <v>82</v>
      </c>
      <c r="I60" s="14"/>
      <c r="J60" s="15"/>
      <c r="K60" s="15"/>
      <c r="L60" s="15"/>
      <c r="M60" s="15"/>
    </row>
    <row r="61" spans="2:8" ht="12.75">
      <c r="B61" s="64" t="s">
        <v>56</v>
      </c>
      <c r="C61" s="64" t="s">
        <v>57</v>
      </c>
      <c r="F61" s="64" t="s">
        <v>58</v>
      </c>
      <c r="G61" s="65" t="s">
        <v>69</v>
      </c>
      <c r="H61" s="64" t="s">
        <v>59</v>
      </c>
    </row>
    <row r="62" spans="1:8" ht="12.75">
      <c r="A62" s="24" t="s">
        <v>41</v>
      </c>
      <c r="B62" s="66">
        <f>B14+B26</f>
        <v>415</v>
      </c>
      <c r="C62" s="66">
        <f>C14+C26</f>
        <v>6.916666666666667</v>
      </c>
      <c r="D62" s="60"/>
      <c r="E62" s="61"/>
      <c r="F62" s="67">
        <f>F14+F26+F35</f>
        <v>44.916666666666664</v>
      </c>
      <c r="G62" s="67">
        <f>G14+G26+G35+G48</f>
        <v>219.48916666666668</v>
      </c>
      <c r="H62" s="68">
        <f>H14+H26+H35+H48+H60</f>
        <v>2715.8700000000003</v>
      </c>
    </row>
    <row r="63" spans="1:8" ht="12.75">
      <c r="A63" s="12"/>
      <c r="B63" s="13"/>
      <c r="C63" s="13"/>
      <c r="D63" s="13"/>
      <c r="F63" s="12"/>
      <c r="G63" s="16"/>
      <c r="H63" s="16"/>
    </row>
    <row r="64" spans="1:8" ht="18">
      <c r="A64" s="71" t="s">
        <v>55</v>
      </c>
      <c r="B64" s="21" t="s">
        <v>71</v>
      </c>
      <c r="C64" s="69">
        <f>H62</f>
        <v>2715.8700000000003</v>
      </c>
      <c r="D64" s="21" t="s">
        <v>2</v>
      </c>
      <c r="F64" s="12"/>
      <c r="G64" s="16"/>
      <c r="H64" s="16"/>
    </row>
    <row r="65" ht="12.75"/>
    <row r="66" spans="1:7" ht="18">
      <c r="A66" s="71" t="s">
        <v>55</v>
      </c>
      <c r="B66" s="63" t="s">
        <v>74</v>
      </c>
      <c r="F66" s="22">
        <f>H62/42</f>
        <v>64.66357142857143</v>
      </c>
      <c r="G66" s="22" t="s">
        <v>2</v>
      </c>
    </row>
    <row r="67" ht="12.75"/>
    <row r="68" spans="1:8" ht="18">
      <c r="A68" s="71" t="s">
        <v>48</v>
      </c>
      <c r="B68" s="21" t="s">
        <v>71</v>
      </c>
      <c r="C68" s="69">
        <v>1660</v>
      </c>
      <c r="D68" s="21" t="s">
        <v>2</v>
      </c>
      <c r="H68" s="12"/>
    </row>
    <row r="69" spans="1:8" ht="18">
      <c r="A69" s="17" t="s">
        <v>75</v>
      </c>
      <c r="B69" s="17" t="s">
        <v>71</v>
      </c>
      <c r="C69" s="69">
        <f>C64-C68</f>
        <v>1055.8700000000003</v>
      </c>
      <c r="D69" s="21" t="s">
        <v>70</v>
      </c>
      <c r="F69" s="72">
        <f>C69/1680</f>
        <v>0.6284940476190478</v>
      </c>
      <c r="G69" s="73" t="s">
        <v>76</v>
      </c>
      <c r="H69" s="74"/>
    </row>
    <row r="70" spans="1:4" ht="18">
      <c r="A70" s="17" t="s">
        <v>75</v>
      </c>
      <c r="B70" s="17" t="s">
        <v>72</v>
      </c>
      <c r="C70" s="69">
        <f>C69/12</f>
        <v>87.98916666666669</v>
      </c>
      <c r="D70" s="21" t="s">
        <v>2</v>
      </c>
    </row>
    <row r="71" ht="12.75"/>
    <row r="72" spans="1:8" ht="12.75">
      <c r="A72" t="s">
        <v>52</v>
      </c>
      <c r="H72" s="16"/>
    </row>
    <row r="73" ht="12.75">
      <c r="A73" t="s">
        <v>53</v>
      </c>
    </row>
  </sheetData>
  <sheetProtection password="CF7A" sheet="1" objects="1" scenarios="1" selectLockedCells="1"/>
  <printOptions/>
  <pageMargins left="0.7" right="0.7" top="0.75" bottom="0.75" header="0.3" footer="0.3"/>
  <pageSetup fitToHeight="1" fitToWidth="1" horizontalDpi="600" verticalDpi="600" orientation="portrait" scale="6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F12" sqref="F12"/>
    </sheetView>
  </sheetViews>
  <sheetFormatPr defaultColWidth="11.421875" defaultRowHeight="12.75"/>
  <cols>
    <col min="1" max="16384" width="11.421875" style="70" customWidth="1"/>
  </cols>
  <sheetData>
    <row r="1" ht="15">
      <c r="A1" s="70" t="s">
        <v>73</v>
      </c>
    </row>
    <row r="2" ht="15">
      <c r="A2" s="70" t="s">
        <v>77</v>
      </c>
    </row>
  </sheetData>
  <sheetProtection password="CF7A" sheet="1" objects="1" scenarios="1" selectLockedCells="1" selectUnlockedCells="1"/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Ing.H.u.E.Marchhart GesmbH</dc:creator>
  <cp:keywords/>
  <dc:description/>
  <cp:lastModifiedBy>Strobl Karin,WKNÖ,Verkehrsfachgruppen2</cp:lastModifiedBy>
  <cp:lastPrinted>2019-04-11T09:56:24Z</cp:lastPrinted>
  <dcterms:created xsi:type="dcterms:W3CDTF">2004-04-13T09:26:15Z</dcterms:created>
  <dcterms:modified xsi:type="dcterms:W3CDTF">2021-06-22T08:07:07Z</dcterms:modified>
  <cp:category/>
  <cp:version/>
  <cp:contentType/>
  <cp:contentStatus/>
</cp:coreProperties>
</file>